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9 Septiembre/"/>
    </mc:Choice>
  </mc:AlternateContent>
  <xr:revisionPtr revIDLastSave="2540" documentId="13_ncr:1_{FCA4BE84-4442-448B-9086-FE4572246451}" xr6:coauthVersionLast="47" xr6:coauthVersionMax="47" xr10:uidLastSave="{18AF264B-BC36-4D90-B2D8-D0CF4FCB0FEB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Ejecucion'!$A$1:$Q$214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94" i="1" l="1"/>
  <c r="L194" i="1"/>
  <c r="K191" i="1"/>
  <c r="L191" i="1"/>
  <c r="M191" i="1"/>
  <c r="J181" i="1"/>
  <c r="K181" i="1"/>
  <c r="L181" i="1"/>
  <c r="M181" i="1"/>
  <c r="N181" i="1"/>
  <c r="O181" i="1"/>
  <c r="P181" i="1"/>
  <c r="K178" i="1"/>
  <c r="L178" i="1"/>
  <c r="M178" i="1"/>
  <c r="N178" i="1"/>
  <c r="O178" i="1"/>
  <c r="P178" i="1"/>
  <c r="D33" i="1"/>
  <c r="D17" i="1" s="1"/>
  <c r="D26" i="1"/>
  <c r="D38" i="1"/>
  <c r="D128" i="1"/>
  <c r="D147" i="1"/>
  <c r="D172" i="1"/>
  <c r="D173" i="1"/>
  <c r="D129" i="1"/>
  <c r="D116" i="1"/>
  <c r="D102" i="1"/>
  <c r="D100" i="1"/>
  <c r="D96" i="1"/>
  <c r="D93" i="1"/>
  <c r="D90" i="1"/>
  <c r="C129" i="1"/>
  <c r="D105" i="1"/>
  <c r="D74" i="1"/>
  <c r="D63" i="1"/>
  <c r="D54" i="1"/>
  <c r="D52" i="1"/>
  <c r="D39" i="1"/>
  <c r="C39" i="1"/>
  <c r="D18" i="1"/>
  <c r="C18" i="1"/>
  <c r="C26" i="1"/>
  <c r="C33" i="1"/>
  <c r="M160" i="1"/>
  <c r="M148" i="1"/>
  <c r="M129" i="1"/>
  <c r="M128" i="1" s="1"/>
  <c r="M102" i="1"/>
  <c r="M109" i="1"/>
  <c r="L109" i="1"/>
  <c r="M90" i="1"/>
  <c r="L93" i="1"/>
  <c r="L90" i="1"/>
  <c r="M116" i="1"/>
  <c r="K96" i="1"/>
  <c r="M100" i="1"/>
  <c r="M96" i="1"/>
  <c r="M93" i="1"/>
  <c r="N90" i="1"/>
  <c r="O90" i="1"/>
  <c r="P90" i="1"/>
  <c r="M74" i="1"/>
  <c r="M54" i="1"/>
  <c r="M39" i="1"/>
  <c r="M63" i="1"/>
  <c r="L63" i="1"/>
  <c r="M61" i="1"/>
  <c r="M59" i="1"/>
  <c r="L52" i="1"/>
  <c r="L54" i="1"/>
  <c r="L39" i="1"/>
  <c r="M33" i="1"/>
  <c r="E26" i="1"/>
  <c r="Q22" i="1"/>
  <c r="M18" i="1"/>
  <c r="L18" i="1"/>
  <c r="K158" i="1"/>
  <c r="M89" i="1" l="1"/>
  <c r="C17" i="1"/>
  <c r="M147" i="1"/>
  <c r="L160" i="1"/>
  <c r="L155" i="1"/>
  <c r="L129" i="1"/>
  <c r="L128" i="1" s="1"/>
  <c r="L116" i="1"/>
  <c r="L100" i="1"/>
  <c r="L96" i="1"/>
  <c r="L74" i="1"/>
  <c r="L46" i="1"/>
  <c r="L61" i="1"/>
  <c r="K61" i="1"/>
  <c r="K39" i="1"/>
  <c r="L33" i="1"/>
  <c r="L17" i="1" s="1"/>
  <c r="K148" i="1"/>
  <c r="K147" i="1" s="1"/>
  <c r="K129" i="1"/>
  <c r="K128" i="1" s="1"/>
  <c r="K116" i="1"/>
  <c r="K109" i="1"/>
  <c r="K100" i="1"/>
  <c r="K93" i="1"/>
  <c r="J74" i="1"/>
  <c r="K74" i="1"/>
  <c r="K63" i="1"/>
  <c r="J63" i="1"/>
  <c r="K54" i="1"/>
  <c r="K18" i="1"/>
  <c r="K33" i="1"/>
  <c r="L89" i="1" l="1"/>
  <c r="L147" i="1"/>
  <c r="K89" i="1"/>
  <c r="J194" i="1"/>
  <c r="I194" i="1"/>
  <c r="I191" i="1"/>
  <c r="J191" i="1"/>
  <c r="I188" i="1"/>
  <c r="J188" i="1"/>
  <c r="K188" i="1"/>
  <c r="L188" i="1"/>
  <c r="M188" i="1"/>
  <c r="N188" i="1"/>
  <c r="O188" i="1"/>
  <c r="P188" i="1"/>
  <c r="I181" i="1"/>
  <c r="I178" i="1"/>
  <c r="J178" i="1"/>
  <c r="I172" i="1"/>
  <c r="J172" i="1"/>
  <c r="K172" i="1"/>
  <c r="L172" i="1"/>
  <c r="M172" i="1"/>
  <c r="N172" i="1"/>
  <c r="O172" i="1"/>
  <c r="P172" i="1"/>
  <c r="Q170" i="1"/>
  <c r="Q167" i="1"/>
  <c r="Q165" i="1"/>
  <c r="Q164" i="1"/>
  <c r="Q163" i="1"/>
  <c r="Q160" i="1"/>
  <c r="J148" i="1"/>
  <c r="I148" i="1"/>
  <c r="H148" i="1"/>
  <c r="F158" i="1"/>
  <c r="G158" i="1"/>
  <c r="H158" i="1"/>
  <c r="I158" i="1"/>
  <c r="J158" i="1"/>
  <c r="E158" i="1"/>
  <c r="F155" i="1"/>
  <c r="G155" i="1"/>
  <c r="H155" i="1"/>
  <c r="I155" i="1"/>
  <c r="J155" i="1"/>
  <c r="E155" i="1"/>
  <c r="J153" i="1"/>
  <c r="I153" i="1"/>
  <c r="H153" i="1"/>
  <c r="J129" i="1"/>
  <c r="J128" i="1" s="1"/>
  <c r="J116" i="1"/>
  <c r="I116" i="1"/>
  <c r="H116" i="1"/>
  <c r="G116" i="1"/>
  <c r="E116" i="1"/>
  <c r="F109" i="1"/>
  <c r="G109" i="1"/>
  <c r="H109" i="1"/>
  <c r="I109" i="1"/>
  <c r="J109" i="1"/>
  <c r="E109" i="1"/>
  <c r="J100" i="1"/>
  <c r="J93" i="1"/>
  <c r="H102" i="1"/>
  <c r="I93" i="1"/>
  <c r="H93" i="1"/>
  <c r="J90" i="1"/>
  <c r="I90" i="1"/>
  <c r="N89" i="1"/>
  <c r="O89" i="1"/>
  <c r="P89" i="1"/>
  <c r="Q88" i="1"/>
  <c r="J86" i="1"/>
  <c r="I86" i="1"/>
  <c r="K86" i="1"/>
  <c r="K38" i="1" s="1"/>
  <c r="L86" i="1"/>
  <c r="L38" i="1" s="1"/>
  <c r="M86" i="1"/>
  <c r="M38" i="1" s="1"/>
  <c r="N86" i="1"/>
  <c r="O86" i="1"/>
  <c r="P86" i="1"/>
  <c r="H86" i="1"/>
  <c r="H74" i="1"/>
  <c r="I74" i="1"/>
  <c r="G74" i="1"/>
  <c r="I63" i="1"/>
  <c r="H63" i="1"/>
  <c r="Q72" i="1"/>
  <c r="Q65" i="1"/>
  <c r="Q64" i="1"/>
  <c r="Q67" i="1"/>
  <c r="J39" i="1"/>
  <c r="J59" i="1"/>
  <c r="J54" i="1" s="1"/>
  <c r="I59" i="1"/>
  <c r="I54" i="1" s="1"/>
  <c r="J61" i="1"/>
  <c r="I61" i="1"/>
  <c r="I39" i="1"/>
  <c r="J26" i="1"/>
  <c r="I26" i="1"/>
  <c r="J33" i="1"/>
  <c r="I33" i="1"/>
  <c r="H33" i="1"/>
  <c r="Q23" i="1"/>
  <c r="J18" i="1"/>
  <c r="Q20" i="1"/>
  <c r="N18" i="1"/>
  <c r="O18" i="1"/>
  <c r="P18" i="1"/>
  <c r="I18" i="1"/>
  <c r="S35" i="1" l="1"/>
  <c r="S42" i="1"/>
  <c r="I17" i="1"/>
  <c r="L15" i="1"/>
  <c r="L198" i="1" s="1"/>
  <c r="I147" i="1"/>
  <c r="J17" i="1"/>
  <c r="Q59" i="1"/>
  <c r="J147" i="1"/>
  <c r="J89" i="1"/>
  <c r="J38" i="1"/>
  <c r="Q63" i="1"/>
  <c r="I89" i="1"/>
  <c r="D59" i="1" l="1"/>
  <c r="D46" i="1"/>
  <c r="H90" i="1"/>
  <c r="D148" i="1"/>
  <c r="D166" i="1"/>
  <c r="D169" i="1"/>
  <c r="D160" i="1"/>
  <c r="D155" i="1"/>
  <c r="D153" i="1"/>
  <c r="D89" i="1"/>
  <c r="C116" i="1"/>
  <c r="D109" i="1"/>
  <c r="D86" i="1"/>
  <c r="D61" i="1"/>
  <c r="I129" i="1"/>
  <c r="I128" i="1" s="1"/>
  <c r="I38" i="1" l="1"/>
  <c r="H26" i="1"/>
  <c r="H194" i="1"/>
  <c r="F191" i="1"/>
  <c r="G191" i="1"/>
  <c r="H191" i="1"/>
  <c r="F188" i="1"/>
  <c r="G188" i="1"/>
  <c r="H188" i="1"/>
  <c r="F181" i="1"/>
  <c r="G181" i="1"/>
  <c r="H181" i="1"/>
  <c r="F178" i="1"/>
  <c r="G178" i="1"/>
  <c r="H178" i="1"/>
  <c r="F172" i="1"/>
  <c r="G172" i="1"/>
  <c r="H172" i="1"/>
  <c r="E172" i="1"/>
  <c r="F147" i="1"/>
  <c r="G147" i="1"/>
  <c r="H129" i="1"/>
  <c r="H128" i="1" s="1"/>
  <c r="H46" i="1"/>
  <c r="Q46" i="1" s="1"/>
  <c r="H39" i="1"/>
  <c r="Q86" i="1"/>
  <c r="Q74" i="1"/>
  <c r="H61" i="1"/>
  <c r="H18" i="1"/>
  <c r="D178" i="1"/>
  <c r="F116" i="1"/>
  <c r="Q60" i="1"/>
  <c r="C96" i="1"/>
  <c r="E54" i="1"/>
  <c r="G129" i="1"/>
  <c r="G128" i="1" s="1"/>
  <c r="Q77" i="1"/>
  <c r="Q78" i="1"/>
  <c r="Q79" i="1"/>
  <c r="Q80" i="1"/>
  <c r="Q81" i="1"/>
  <c r="Q82" i="1"/>
  <c r="Q83" i="1"/>
  <c r="Q84" i="1"/>
  <c r="Q85" i="1"/>
  <c r="Q87" i="1"/>
  <c r="G61" i="1"/>
  <c r="G39" i="1"/>
  <c r="F39" i="1"/>
  <c r="F33" i="1"/>
  <c r="G33" i="1"/>
  <c r="Q19" i="1"/>
  <c r="Q21" i="1"/>
  <c r="Q25" i="1"/>
  <c r="F18" i="1"/>
  <c r="G18" i="1"/>
  <c r="C61" i="1"/>
  <c r="E129" i="1"/>
  <c r="F129" i="1"/>
  <c r="F128" i="1" s="1"/>
  <c r="F61" i="1"/>
  <c r="E18" i="1"/>
  <c r="H196" i="1" l="1"/>
  <c r="G38" i="1"/>
  <c r="H38" i="1"/>
  <c r="F196" i="1"/>
  <c r="H147" i="1"/>
  <c r="G196" i="1"/>
  <c r="F38" i="1"/>
  <c r="H17" i="1"/>
  <c r="C38" i="1"/>
  <c r="H89" i="1"/>
  <c r="Q18" i="1"/>
  <c r="F89" i="1"/>
  <c r="D15" i="1"/>
  <c r="G89" i="1"/>
  <c r="F17" i="1"/>
  <c r="E61" i="1"/>
  <c r="H15" i="1" l="1"/>
  <c r="C181" i="1"/>
  <c r="C109" i="1"/>
  <c r="C93" i="1"/>
  <c r="G17" i="1"/>
  <c r="K17" i="1"/>
  <c r="K15" i="1" s="1"/>
  <c r="K198" i="1" s="1"/>
  <c r="M17" i="1"/>
  <c r="N17" i="1"/>
  <c r="O17" i="1"/>
  <c r="E33" i="1"/>
  <c r="P17" i="1"/>
  <c r="E39" i="1"/>
  <c r="E38" i="1" s="1"/>
  <c r="Q38" i="1" s="1"/>
  <c r="Q61" i="1"/>
  <c r="Q90" i="1"/>
  <c r="Q93" i="1"/>
  <c r="Q96" i="1"/>
  <c r="C100" i="1"/>
  <c r="E105" i="1"/>
  <c r="Q105" i="1" s="1"/>
  <c r="Q109" i="1"/>
  <c r="Q116" i="1"/>
  <c r="C128" i="1"/>
  <c r="E128" i="1"/>
  <c r="E139" i="1"/>
  <c r="C148" i="1"/>
  <c r="C155" i="1"/>
  <c r="E147" i="1"/>
  <c r="C172" i="1"/>
  <c r="C178" i="1"/>
  <c r="E178" i="1"/>
  <c r="E181" i="1"/>
  <c r="C188" i="1"/>
  <c r="E188" i="1"/>
  <c r="C191" i="1"/>
  <c r="E191" i="1"/>
  <c r="C194" i="1"/>
  <c r="E194" i="1"/>
  <c r="Q94" i="1"/>
  <c r="Q95" i="1"/>
  <c r="Q97" i="1"/>
  <c r="Q98" i="1"/>
  <c r="Q101" i="1"/>
  <c r="Q102" i="1"/>
  <c r="Q103" i="1"/>
  <c r="Q104" i="1"/>
  <c r="Q106" i="1"/>
  <c r="Q108" i="1"/>
  <c r="Q91" i="1"/>
  <c r="Q92" i="1"/>
  <c r="Q66" i="1"/>
  <c r="Q68" i="1"/>
  <c r="Q69" i="1"/>
  <c r="Q70" i="1"/>
  <c r="Q71" i="1"/>
  <c r="Q73" i="1"/>
  <c r="Q117" i="1"/>
  <c r="Q118" i="1"/>
  <c r="Q119" i="1"/>
  <c r="Q120" i="1"/>
  <c r="Q121" i="1"/>
  <c r="Q122" i="1"/>
  <c r="Q123" i="1"/>
  <c r="Q124" i="1"/>
  <c r="Q125" i="1"/>
  <c r="Q126" i="1"/>
  <c r="Q127" i="1"/>
  <c r="Q111" i="1"/>
  <c r="Q112" i="1"/>
  <c r="Q113" i="1"/>
  <c r="Q114" i="1"/>
  <c r="Q110" i="1"/>
  <c r="Q62" i="1"/>
  <c r="Q47" i="1"/>
  <c r="Q49" i="1"/>
  <c r="Q50" i="1"/>
  <c r="Q51" i="1"/>
  <c r="Q52" i="1"/>
  <c r="Q55" i="1"/>
  <c r="Q58" i="1"/>
  <c r="Q45" i="1"/>
  <c r="Q30" i="1"/>
  <c r="Q29" i="1"/>
  <c r="Q31" i="1"/>
  <c r="Q32" i="1"/>
  <c r="Q54" i="1" l="1"/>
  <c r="C89" i="1"/>
  <c r="C196" i="1"/>
  <c r="E196" i="1"/>
  <c r="C147" i="1"/>
  <c r="C139" i="1" s="1"/>
  <c r="E17" i="1"/>
  <c r="Q17" i="1" s="1"/>
  <c r="Q100" i="1"/>
  <c r="E89" i="1"/>
  <c r="Q39" i="1"/>
  <c r="Q115" i="1" l="1"/>
  <c r="Q140" i="1" l="1"/>
  <c r="Q43" i="1"/>
  <c r="Q24" i="1" l="1"/>
  <c r="Q133" i="1" l="1"/>
  <c r="Q136" i="1"/>
  <c r="Q134" i="1"/>
  <c r="Q173" i="1"/>
  <c r="Q180" i="1"/>
  <c r="Q179" i="1"/>
  <c r="Q184" i="1"/>
  <c r="Q183" i="1"/>
  <c r="Q182" i="1"/>
  <c r="Q195" i="1"/>
  <c r="Q194" i="1" s="1"/>
  <c r="Q193" i="1"/>
  <c r="Q192" i="1"/>
  <c r="Q190" i="1"/>
  <c r="Q189" i="1"/>
  <c r="Q28" i="1"/>
  <c r="Q177" i="1"/>
  <c r="Q176" i="1"/>
  <c r="Q175" i="1"/>
  <c r="Q171" i="1"/>
  <c r="Q169" i="1"/>
  <c r="Q168" i="1"/>
  <c r="Q166" i="1"/>
  <c r="Q158" i="1"/>
  <c r="Q141" i="1"/>
  <c r="Q142" i="1"/>
  <c r="Q143" i="1"/>
  <c r="Q144" i="1"/>
  <c r="Q145" i="1"/>
  <c r="Q146" i="1"/>
  <c r="Q135" i="1"/>
  <c r="Q137" i="1"/>
  <c r="Q138" i="1"/>
  <c r="N15" i="1" l="1"/>
  <c r="Q191" i="1"/>
  <c r="Q188" i="1"/>
  <c r="Q181" i="1"/>
  <c r="I15" i="1"/>
  <c r="I198" i="1" s="1"/>
  <c r="Q178" i="1"/>
  <c r="Q156" i="1"/>
  <c r="Q139" i="1"/>
  <c r="Q172" i="1" l="1"/>
  <c r="Q196" i="1"/>
  <c r="Q149" i="1"/>
  <c r="Q148" i="1" l="1"/>
  <c r="Q155" i="1"/>
  <c r="Q147" i="1" l="1"/>
  <c r="Q26" i="1"/>
  <c r="Q128" i="1"/>
  <c r="Q33" i="1"/>
  <c r="H198" i="1" l="1"/>
  <c r="P15" i="1"/>
  <c r="N198" i="1"/>
  <c r="M15" i="1"/>
  <c r="M198" i="1" s="1"/>
  <c r="J15" i="1"/>
  <c r="J198" i="1" s="1"/>
  <c r="F15" i="1"/>
  <c r="F198" i="1" s="1"/>
  <c r="P198" i="1" l="1"/>
  <c r="D198" i="1"/>
  <c r="E204" i="1" s="1"/>
  <c r="O15" i="1"/>
  <c r="O198" i="1" s="1"/>
  <c r="E15" i="1"/>
  <c r="E198" i="1" s="1"/>
  <c r="Q41" i="1"/>
  <c r="Q40" i="1"/>
  <c r="Q42" i="1"/>
  <c r="Q44" i="1"/>
  <c r="Q129" i="1" l="1"/>
  <c r="Q131" i="1" l="1"/>
  <c r="Q130" i="1"/>
  <c r="Q36" i="1"/>
  <c r="Q34" i="1"/>
  <c r="Q35" i="1"/>
  <c r="Q37" i="1"/>
  <c r="C15" i="1" l="1"/>
  <c r="C198" i="1" s="1"/>
  <c r="Q89" i="1" l="1"/>
  <c r="Q15" i="1" s="1"/>
  <c r="Q198" i="1" l="1"/>
  <c r="G15" i="1"/>
  <c r="G198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<sst xmlns="http://schemas.openxmlformats.org/spreadsheetml/2006/main" count="377" uniqueCount="377">
  <si>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</si>
  <si>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</si>
  <si>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</si>
  <si>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</si>
  <si>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</si>
  <si>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</si>
  <si>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</si>
  <si>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</si>
  <si>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</si>
  <si>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</si>
  <si>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</si>
  <si>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</si>
  <si>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</si>
  <si>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</si>
  <si>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</si>
  <si>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</si>
  <si>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</si>
  <si>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</si>
  <si>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</si>
  <si>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</si>
  <si>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</si>
  <si>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</si>
  <si>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</si>
  <si>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</si>
  <si>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</si>
  <si>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</si>
  <si>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</si>
  <si>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</si>
  <si>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</si>
  <si>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</si>
  <si>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</si>
  <si>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</si>
  <si>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</si>
  <si>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</si>
  <si>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</si>
  <si>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</si>
  <si>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</si>
  <si>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</si>
  <si>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</si>
  <si>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</si>
  <si>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</si>
  <si>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</si>
  <si>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</si>
  <si>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</si>
  <si>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</si>
  <si>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</si>
  <si>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</si>
  <si>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</si>
  <si>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</si>
  <si>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</si>
  <si>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</si>
  <si>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</si>
  <si>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</si>
  <si>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</si>
  <si>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</si>
  <si>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</si>
  <si>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</si>
  <si>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</si>
  <si>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</si>
  <si>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</si>
  <si>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</si>
  <si>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</si>
  <si>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</si>
  <si>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</si>
  <si>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</si>
  <si>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</si>
  <si>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</si>
  <si>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</si>
  <si>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</si>
  <si>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</si>
  <si>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</si>
  <si>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</si>
  <si>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</si>
  <si>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</si>
  <si>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</si>
  <si>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</si>
  <si>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</si>
  <si>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</si>
  <si>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</si>
  <si>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</si>
  <si>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</si>
  <si>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</si>
  <si>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</si>
  <si>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</si>
  <si>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</si>
  <si>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</si>
  <si>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</si>
  <si>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</si>
  <si>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</si>
  <si>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</si>
  <si>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</si>
  <si>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</si>
  <si>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</si>
  <si>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</si>
  <si>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</si>
  <si>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</si>
  <si>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</si>
  <si>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</si>
  <si>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</si>
  <si>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</si>
  <si>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</si>
  <si>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</si>
  <si>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</si>
  <si>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</si>
  <si>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</si>
  <si>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</si>
  <si>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</si>
  <si>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</si>
  <si>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</si>
  <si>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</si>
  <si>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</si>
  <si>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</si>
  <si>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</si>
  <si>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</si>
  <si>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</si>
  <si>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</si>
  <si>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</si>
  <si>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</si>
  <si>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</si>
  <si>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</si>
  <si>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</si>
  <si>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</si>
  <si>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</si>
  <si>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</si>
  <si>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</si>
  <si>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</si>
  <si>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</si>
  <si>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</si>
  <si>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</si>
  <si>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</si>
  <si>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</si>
  <si>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</si>
  <si>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</si>
  <si>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</si>
  <si>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</si>
  <si>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</si>
  <si>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</si>
  <si>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</si>
  <si>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</si>
  <si>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</si>
  <si>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</si>
  <si>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</si>
  <si>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</si>
  <si>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</si>
  <si>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</si>
  <si>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</si>
  <si>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</si>
  <si>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</si>
  <si>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</si>
  <si>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</si>
  <si>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</si>
  <si>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</si>
  <si>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</si>
  <si>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</si>
  <si>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</si>
  <si>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</si>
  <si>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</si>
  <si>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</si>
  <si>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</si>
  <si>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</si>
  <si>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</si>
  <si>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</si>
  <si>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</si>
  <si>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</si>
  <si>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</si>
  <si>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</si>
  <si>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</si>
  <si>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</si>
  <si>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</si>
  <si>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</si>
  <si>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</si>
  <si>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</si>
  <si>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</si>
  <si>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</si>
  <si>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</si>
  <si>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</si>
  <si>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</si>
  <si>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</si>
  <si>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</si>
  <si>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</si>
  <si>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</si>
  <si>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</si>
  <si>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</si>
  <si>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</si>
  <si>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</si>
  <si>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</si>
  <si>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</si>
  <si>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</si>
  <si>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</si>
  <si>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</si>
  <si>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</si>
  <si>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</si>
  <si>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</si>
  <si>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</si>
  <si>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</si>
  <si>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</si>
  <si>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</si>
  <si>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</si>
  <si>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</si>
  <si>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</si>
  <si>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</si>
  <si>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</si>
  <si>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</si>
  <si>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</si>
  <si>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</si>
  <si>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</si>
  <si>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</si>
  <si>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</si>
  <si>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</si>
  <si>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</si>
  <si>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</si>
  <si>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</si>
  <si>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</si>
  <si>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</si>
  <si>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</si>
  <si>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</si>
  <si>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</si>
  <si>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</si>
  <si>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</si>
  <si>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</si>
  <si>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</si>
  <si>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</si>
  <si>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</si>
  <si>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</si>
  <si>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</si>
  <si>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</si>
  <si>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</si>
  <si>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</si>
  <si>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</si>
  <si>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</si>
  <si>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</si>
  <si>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</si>
  <si>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</si>
  <si>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</si>
  <si>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</si>
  <si>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</si>
  <si>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</si>
  <si>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</si>
  <si>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</si>
  <si>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</si>
  <si>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</si>
  <si>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</si>
  <si>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</si>
  <si>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</si>
  <si>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</si>
  <si>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</si>
  <si>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</si>
  <si>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</si>
  <si>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</si>
  <si>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</si>
  <si>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</si>
  <si>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</si>
  <si>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</si>
  <si>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</si>
  <si>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</si>
  <si>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</si>
  <si>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</si>
  <si>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</si>
  <si>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</si>
  <si>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</si>
  <si>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</si>
  <si>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</si>
  <si>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</si>
  <si>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</si>
  <si>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</si>
  <si>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</si>
  <si>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</si>
  <si>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</si>
  <si>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</si>
  <si>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</si>
  <si>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</si>
  <si>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</si>
  <si>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</si>
  <si>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</si>
  <si>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</si>
  <si>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</si>
  <si>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</si>
  <si>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</si>
  <si>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</si>
  <si>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</si>
  <si>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</si>
  <si>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</si>
  <si>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</si>
  <si>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</si>
  <si>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</si>
  <si>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</si>
  <si>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</si>
  <si>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</si>
  <si>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</si>
  <si>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</si>
  <si>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</si>
  <si>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</si>
  <si>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</si>
  <si>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</si>
  <si>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</si>
  <si>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</si>
  <si>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</si>
  <si>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</si>
  <si>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</si>
  <si>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</si>
  <si>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</si>
  <si>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</si>
  <si>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</si>
  <si>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</si>
  <si>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</si>
  <si>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</si>
  <si>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</si>
  <si>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</si>
  <si>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</si>
  <si>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</si>
  <si>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</si>
  <si>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</si>
  <si>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</si>
  <si>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</si>
  <si>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</si>
  <si>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</si>
  <si>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</si>
  <si>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</si>
  <si>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</si>
  <si>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</si>
  <si>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</si>
  <si>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</si>
  <si>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</si>
  <si>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</si>
  <si>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</si>
  <si>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</si>
  <si>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</si>
  <si>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</si>
  <si>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</si>
  <si>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</si>
  <si>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</si>
  <si>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</si>
  <si>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</si>
  <si>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</si>
  <si>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</si>
  <si>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</si>
  <si>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</si>
  <si>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</si>
  <si>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</si>
  <si>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</si>
  <si>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</si>
  <si>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</si>
  <si>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</si>
  <si>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</si>
  <si>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</si>
  <si>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</si>
  <si>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</si>
  <si>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</si>
  <si>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</si>
  <si>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</si>
  <si>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</si>
  <si>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</si>
  <si>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</si>
  <si>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</si>
  <si>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</si>
  <si>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</si>
  <si>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</si>
  <si>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</si>
  <si>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</si>
  <si>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Interinato</t>
  </si>
  <si>
    <t>2.1.1.2.11</t>
  </si>
  <si>
    <t>++</t>
  </si>
  <si>
    <t>2.1.2.2.05</t>
  </si>
  <si>
    <t>Compensación servicios de seguridad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</si>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</sst>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6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" fontId="15" fillId="0" borderId="0" xfId="0" applyNumberFormat="1" applyFont="1" applyAlignment="1">
      <alignment horizontal="left" vertical="top"/>
    </xf>
    <xf numFmtId="43" fontId="5" fillId="0" borderId="0" xfId="1" applyFont="1" applyFill="1" applyBorder="1" applyAlignment="1">
      <alignment horizontal="right" vertical="center" wrapText="1"/>
    </xf>
    <xf numFmtId="4" fontId="4" fillId="0" borderId="0" xfId="0" applyNumberFormat="1" applyFont="1" applyAlignment="1">
      <alignment horizontal="left" vertical="top"/>
    </xf>
    <xf numFmtId="43" fontId="4" fillId="0" borderId="0" xfId="1" applyFont="1" applyFill="1" applyBorder="1"/>
    <xf numFmtId="0" fontId="16" fillId="0" borderId="0" xfId="0" applyFont="1" applyAlignment="1">
      <alignment horizontal="left"/>
    </xf>
    <xf numFmtId="43" fontId="4" fillId="0" borderId="0" xfId="1" applyFont="1" applyFill="1" applyAlignment="1">
      <alignment horizontal="right" vertical="top"/>
    </xf>
    <xf numFmtId="43" fontId="6" fillId="0" borderId="0" xfId="1" applyFont="1" applyFill="1" applyBorder="1" applyAlignment="1">
      <alignment horizontal="right" wrapText="1"/>
    </xf>
    <xf numFmtId="43" fontId="4" fillId="0" borderId="0" xfId="1" applyFont="1" applyFill="1" applyAlignment="1">
      <alignment vertical="top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0" fontId="16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43" fontId="1" fillId="0" borderId="0" xfId="1" applyFont="1" applyFill="1" applyBorder="1"/>
    <xf numFmtId="0" fontId="6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43" fontId="4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4" fontId="4" fillId="0" borderId="0" xfId="0" applyNumberFormat="1" applyFont="1" applyFill="1" applyAlignment="1">
      <alignment horizontal="right" vertical="top"/>
    </xf>
    <xf numFmtId="4" fontId="17" fillId="0" borderId="0" xfId="0" applyNumberFormat="1" applyFont="1" applyFill="1" applyAlignment="1">
      <alignment horizontal="right" vertical="top"/>
    </xf>
    <xf numFmtId="4" fontId="4" fillId="0" borderId="0" xfId="0" applyNumberFormat="1" applyFont="1" applyFill="1" applyAlignment="1">
      <alignment horizontal="left" vertical="center" wrapText="1"/>
    </xf>
    <xf numFmtId="4" fontId="4" fillId="0" borderId="0" xfId="0" applyNumberFormat="1" applyFont="1" applyFill="1" applyAlignment="1">
      <alignment vertical="top"/>
    </xf>
    <xf numFmtId="0" fontId="4" fillId="0" borderId="0" xfId="0" applyFont="1" applyFill="1" applyAlignment="1">
      <alignment horizontal="right" vertical="top"/>
    </xf>
    <xf numFmtId="0" fontId="6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top"/>
    </xf>
    <xf numFmtId="0" fontId="6" fillId="0" borderId="0" xfId="0" applyFont="1" applyFill="1" applyAlignment="1">
      <alignment wrapText="1"/>
    </xf>
    <xf numFmtId="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443907</xdr:colOff>
      <xdr:row>0</xdr:row>
      <xdr:rowOff>0</xdr:rowOff>
    </xdr:from>
    <xdr:to>
      <xdr:col>7</xdr:col>
      <xdr:colOff>1386489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2532" y="0"/>
          <a:ext cx="3330636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S229"/>
  <sheetViews>
    <sheetView showGridLines="0" tabSelected="1" topLeftCell="F82" zoomScale="140" zoomScaleNormal="140" workbookViewId="0">
      <selection activeCell="G85" sqref="G85"/>
    </sheetView>
  </sheetViews>
  <sheetFormatPr baseColWidth="10" defaultColWidth="9.33203125" defaultRowHeight="15" x14ac:dyDescent="0.2"/>
  <cols>
    <col min="1" max="1" width="13.83203125" style="2" customWidth="1"/>
    <col min="2" max="2" width="55.83203125" style="2" customWidth="1"/>
    <col min="3" max="3" width="23" style="6" customWidth="1"/>
    <col min="4" max="4" width="27" style="7" customWidth="1"/>
    <col min="5" max="5" width="21.1640625" style="8" customWidth="1"/>
    <col min="6" max="6" width="20.83203125" style="8" customWidth="1"/>
    <col min="7" max="7" width="21" style="8" customWidth="1"/>
    <col min="8" max="8" width="24.5" style="8" customWidth="1"/>
    <col min="9" max="9" width="23" style="8" customWidth="1"/>
    <col min="10" max="10" width="22.5" style="8" customWidth="1"/>
    <col min="11" max="11" width="23.6640625" style="8" customWidth="1"/>
    <col min="12" max="12" width="32" style="8" customWidth="1"/>
    <col min="13" max="13" width="27" style="8" customWidth="1"/>
    <col min="14" max="14" width="10.33203125" style="8" hidden="1" customWidth="1"/>
    <col min="15" max="15" width="2.1640625" style="8" hidden="1" customWidth="1"/>
    <col min="16" max="16" width="1.8320312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16384" width="9.33203125" style="1"/>
  </cols>
  <sheetData>
    <row r="9" spans="1:19" ht="18.75" x14ac:dyDescent="0.2">
      <c r="A9" s="66" t="s">
        <v>87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9" x14ac:dyDescent="0.2">
      <c r="A10" s="67" t="s">
        <v>358</v>
      </c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</row>
    <row r="11" spans="1:19" x14ac:dyDescent="0.2">
      <c r="A11" s="67" t="s">
        <v>344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3" spans="1:19" x14ac:dyDescent="0.2">
      <c r="B13" s="5"/>
      <c r="G13" s="24"/>
      <c r="R13" s="58"/>
    </row>
    <row r="14" spans="1:19" s="46" customFormat="1" ht="33" customHeight="1" x14ac:dyDescent="0.2">
      <c r="A14" s="68" t="s">
        <v>65</v>
      </c>
      <c r="B14" s="69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70" t="s">
        <v>210</v>
      </c>
      <c r="B15" s="70"/>
      <c r="C15" s="14">
        <f>+C17+C38+C89+C128+C139+C147+C172+C178+C181</f>
        <v>21215522200</v>
      </c>
      <c r="D15" s="14">
        <f t="shared" ref="D15:Q15" si="0">+D17+D38+D89+D128+D139+D147+D172+D178</f>
        <v>21286111345.080002</v>
      </c>
      <c r="E15" s="14">
        <f t="shared" si="0"/>
        <v>1625088318.04</v>
      </c>
      <c r="F15" s="14">
        <f t="shared" si="0"/>
        <v>1656740177.28</v>
      </c>
      <c r="G15" s="14">
        <f t="shared" si="0"/>
        <v>1656881870.8899999</v>
      </c>
      <c r="H15" s="14">
        <f t="shared" si="0"/>
        <v>1672360909.1900003</v>
      </c>
      <c r="I15" s="14">
        <f t="shared" si="0"/>
        <v>1659116969.3</v>
      </c>
      <c r="J15" s="14">
        <f t="shared" si="0"/>
        <v>1662655936.1500001</v>
      </c>
      <c r="K15" s="14">
        <f t="shared" si="0"/>
        <v>1653196546.6799998</v>
      </c>
      <c r="L15" s="14">
        <f t="shared" si="0"/>
        <v>1652990891.3899999</v>
      </c>
      <c r="M15" s="14">
        <f t="shared" si="0"/>
        <v>1828777522.6400001</v>
      </c>
      <c r="N15" s="14">
        <f t="shared" si="0"/>
        <v>0</v>
      </c>
      <c r="O15" s="14">
        <f t="shared" si="0"/>
        <v>0</v>
      </c>
      <c r="P15" s="14">
        <f t="shared" si="0"/>
        <v>0</v>
      </c>
      <c r="Q15" s="14">
        <f>+Q17+Q38+Q89+Q128+Q139+Q147+Q172+Q178</f>
        <v>15067809141.560001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190012874</v>
      </c>
      <c r="D17" s="29">
        <f>D18+D26+D33</f>
        <v>217490930.85999998</v>
      </c>
      <c r="E17" s="29">
        <f t="shared" ref="E17:J17" si="1">+E18+E26+E33</f>
        <v>10871643.17</v>
      </c>
      <c r="F17" s="29">
        <f t="shared" si="1"/>
        <v>10753870.51</v>
      </c>
      <c r="G17" s="29">
        <f t="shared" si="1"/>
        <v>10862402.969999999</v>
      </c>
      <c r="H17" s="29">
        <f t="shared" si="1"/>
        <v>19667433.059999999</v>
      </c>
      <c r="I17" s="29">
        <f t="shared" si="1"/>
        <v>10411626.390000001</v>
      </c>
      <c r="J17" s="29">
        <f t="shared" si="1"/>
        <v>11043236.129999999</v>
      </c>
      <c r="K17" s="29">
        <f t="shared" ref="K17" si="2">+K18+K26+K33</f>
        <v>10929077.869999999</v>
      </c>
      <c r="L17" s="29">
        <f>+L18+L26+L33</f>
        <v>11122878.85</v>
      </c>
      <c r="M17" s="29">
        <f>+M18+M26+M33</f>
        <v>18814157.190000001</v>
      </c>
      <c r="N17" s="29">
        <f>+N18+N26+N33</f>
        <v>0</v>
      </c>
      <c r="O17" s="29">
        <f>+O18+O26+O33</f>
        <v>0</v>
      </c>
      <c r="P17" s="29">
        <f>+P18+P26+P33</f>
        <v>0</v>
      </c>
      <c r="Q17" s="30">
        <f t="shared" ref="Q17:Q25" si="3">SUM(E17:P17)</f>
        <v>114476326.13999999</v>
      </c>
      <c r="R17" s="31"/>
    </row>
    <row r="18" spans="1:18" s="75" customFormat="1" x14ac:dyDescent="0.2">
      <c r="A18" s="72" t="s">
        <v>60</v>
      </c>
      <c r="B18" s="73" t="s">
        <v>61</v>
      </c>
      <c r="C18" s="32">
        <f>SUM(C19:C25)</f>
        <v>139881636</v>
      </c>
      <c r="D18" s="32">
        <f>SUM(D19:D25)</f>
        <v>155359021.78999999</v>
      </c>
      <c r="E18" s="32">
        <f>SUM(E19:E25)</f>
        <v>9449696.5</v>
      </c>
      <c r="F18" s="32">
        <f t="shared" ref="F18:H18" si="4">SUM(F19:F25)</f>
        <v>9331407.379999999</v>
      </c>
      <c r="G18" s="32">
        <f t="shared" si="4"/>
        <v>9425647.379999999</v>
      </c>
      <c r="H18" s="32">
        <f t="shared" si="4"/>
        <v>9632455.4499999993</v>
      </c>
      <c r="I18" s="32">
        <f t="shared" ref="I18:P18" si="5">SUM(I19:I25)</f>
        <v>8889530.4900000002</v>
      </c>
      <c r="J18" s="32">
        <f t="shared" si="5"/>
        <v>9615348.9299999997</v>
      </c>
      <c r="K18" s="32">
        <f t="shared" si="5"/>
        <v>9495291.1699999999</v>
      </c>
      <c r="L18" s="32">
        <f t="shared" si="5"/>
        <v>9676563.4299999997</v>
      </c>
      <c r="M18" s="32">
        <f t="shared" si="5"/>
        <v>16323301.42</v>
      </c>
      <c r="N18" s="32">
        <f t="shared" si="5"/>
        <v>0</v>
      </c>
      <c r="O18" s="32">
        <f t="shared" si="5"/>
        <v>0</v>
      </c>
      <c r="P18" s="32">
        <f t="shared" si="5"/>
        <v>0</v>
      </c>
      <c r="Q18" s="24">
        <f t="shared" si="3"/>
        <v>91839242.149999991</v>
      </c>
      <c r="R18" s="74"/>
    </row>
    <row r="19" spans="1:18" s="75" customFormat="1" x14ac:dyDescent="0.25">
      <c r="A19" s="72" t="s">
        <v>13</v>
      </c>
      <c r="B19" s="73" t="s">
        <v>14</v>
      </c>
      <c r="C19" s="71">
        <v>96131559</v>
      </c>
      <c r="D19" s="71">
        <v>109006559</v>
      </c>
      <c r="E19" s="32">
        <v>7456714.04</v>
      </c>
      <c r="F19" s="24">
        <v>7376407.3799999999</v>
      </c>
      <c r="G19" s="24">
        <v>7370314.0499999998</v>
      </c>
      <c r="H19" s="76">
        <v>7349996.75</v>
      </c>
      <c r="I19" s="76">
        <v>6810530.4900000002</v>
      </c>
      <c r="J19" s="24">
        <v>7291663.4199999999</v>
      </c>
      <c r="K19" s="76">
        <v>7329996.75</v>
      </c>
      <c r="L19" s="76">
        <v>7341996.75</v>
      </c>
      <c r="M19" s="77">
        <v>13406468.09</v>
      </c>
      <c r="N19" s="24"/>
      <c r="O19" s="24"/>
      <c r="P19" s="24"/>
      <c r="Q19" s="24">
        <f t="shared" si="3"/>
        <v>71734087.719999999</v>
      </c>
      <c r="R19" s="78"/>
    </row>
    <row r="20" spans="1:18" s="75" customFormat="1" x14ac:dyDescent="0.25">
      <c r="A20" s="72" t="s">
        <v>217</v>
      </c>
      <c r="B20" s="73" t="s">
        <v>218</v>
      </c>
      <c r="C20" s="71">
        <v>1590000</v>
      </c>
      <c r="D20" s="71">
        <v>1590000</v>
      </c>
      <c r="E20" s="24">
        <v>0</v>
      </c>
      <c r="F20" s="24">
        <v>0</v>
      </c>
      <c r="G20" s="24">
        <v>38000</v>
      </c>
      <c r="H20" s="76">
        <v>60000</v>
      </c>
      <c r="I20" s="76">
        <v>60000</v>
      </c>
      <c r="J20" s="24">
        <v>60000</v>
      </c>
      <c r="K20" s="76">
        <v>60000</v>
      </c>
      <c r="L20" s="76">
        <v>60000</v>
      </c>
      <c r="M20" s="77">
        <v>37000</v>
      </c>
      <c r="N20" s="24"/>
      <c r="O20" s="24"/>
      <c r="P20" s="24"/>
      <c r="Q20" s="24">
        <f t="shared" si="3"/>
        <v>375000</v>
      </c>
      <c r="R20" s="78"/>
    </row>
    <row r="21" spans="1:18" s="75" customFormat="1" x14ac:dyDescent="0.25">
      <c r="A21" s="72" t="s">
        <v>15</v>
      </c>
      <c r="B21" s="72" t="s">
        <v>16</v>
      </c>
      <c r="C21" s="71">
        <v>29092259</v>
      </c>
      <c r="D21" s="71">
        <v>30692259</v>
      </c>
      <c r="E21" s="24">
        <v>1879000</v>
      </c>
      <c r="F21" s="24">
        <v>1955000</v>
      </c>
      <c r="G21" s="24">
        <v>2017333.33</v>
      </c>
      <c r="H21" s="76">
        <v>2084000</v>
      </c>
      <c r="I21" s="76">
        <v>2019000</v>
      </c>
      <c r="J21" s="24">
        <v>2019000</v>
      </c>
      <c r="K21" s="77">
        <v>2019000</v>
      </c>
      <c r="L21" s="76">
        <v>2089000</v>
      </c>
      <c r="M21" s="77">
        <v>2829833.33</v>
      </c>
      <c r="N21" s="24"/>
      <c r="O21" s="24"/>
      <c r="P21" s="24"/>
      <c r="Q21" s="24">
        <f t="shared" si="3"/>
        <v>18911166.66</v>
      </c>
    </row>
    <row r="22" spans="1:18" s="75" customFormat="1" x14ac:dyDescent="0.25">
      <c r="A22" s="72" t="s">
        <v>360</v>
      </c>
      <c r="B22" s="72" t="s">
        <v>359</v>
      </c>
      <c r="C22" s="71"/>
      <c r="D22" s="71">
        <v>125000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50000</v>
      </c>
      <c r="N22" s="24"/>
      <c r="O22" s="24"/>
      <c r="P22" s="24"/>
      <c r="Q22" s="24">
        <f t="shared" si="3"/>
        <v>50000</v>
      </c>
    </row>
    <row r="23" spans="1:18" s="75" customFormat="1" x14ac:dyDescent="0.25">
      <c r="A23" s="72" t="s">
        <v>17</v>
      </c>
      <c r="B23" s="72" t="s">
        <v>18</v>
      </c>
      <c r="C23" s="71">
        <v>10567818</v>
      </c>
      <c r="D23" s="71">
        <v>10567818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4"/>
      <c r="P23" s="24"/>
      <c r="Q23" s="24">
        <f t="shared" si="3"/>
        <v>0</v>
      </c>
    </row>
    <row r="24" spans="1:18" s="75" customFormat="1" x14ac:dyDescent="0.25">
      <c r="A24" s="72" t="s">
        <v>19</v>
      </c>
      <c r="B24" s="72" t="s">
        <v>20</v>
      </c>
      <c r="C24" s="71">
        <v>1500000</v>
      </c>
      <c r="D24" s="71">
        <v>2002385.79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141000</v>
      </c>
      <c r="K24" s="24">
        <v>0</v>
      </c>
      <c r="L24" s="77">
        <v>69000</v>
      </c>
      <c r="M24" s="24">
        <v>0</v>
      </c>
      <c r="N24" s="24"/>
      <c r="O24" s="24"/>
      <c r="P24" s="24"/>
      <c r="Q24" s="24">
        <f t="shared" si="3"/>
        <v>210000</v>
      </c>
    </row>
    <row r="25" spans="1:18" s="75" customFormat="1" x14ac:dyDescent="0.25">
      <c r="A25" s="72" t="s">
        <v>21</v>
      </c>
      <c r="B25" s="72" t="s">
        <v>22</v>
      </c>
      <c r="C25" s="71">
        <v>1000000</v>
      </c>
      <c r="D25" s="71">
        <v>1375000</v>
      </c>
      <c r="E25" s="24">
        <v>113982.46</v>
      </c>
      <c r="F25" s="24">
        <v>0</v>
      </c>
      <c r="G25" s="24">
        <v>0</v>
      </c>
      <c r="H25" s="76">
        <v>138458.70000000001</v>
      </c>
      <c r="I25" s="24"/>
      <c r="J25" s="24">
        <v>103685.51</v>
      </c>
      <c r="K25" s="77">
        <v>86294.42</v>
      </c>
      <c r="L25" s="77">
        <v>116566.68</v>
      </c>
      <c r="M25" s="24">
        <v>0</v>
      </c>
      <c r="N25" s="24"/>
      <c r="O25" s="24"/>
      <c r="P25" s="24"/>
      <c r="Q25" s="24">
        <f t="shared" si="3"/>
        <v>558987.77</v>
      </c>
    </row>
    <row r="26" spans="1:18" s="75" customFormat="1" x14ac:dyDescent="0.2">
      <c r="A26" s="72" t="s">
        <v>23</v>
      </c>
      <c r="B26" s="72" t="s">
        <v>24</v>
      </c>
      <c r="C26" s="11">
        <f>SUM(C28:C32)</f>
        <v>30826454</v>
      </c>
      <c r="D26" s="11">
        <f>SUM(D27:D32)</f>
        <v>40329328.07</v>
      </c>
      <c r="E26" s="11">
        <f>SUM(E28:E32)</f>
        <v>0</v>
      </c>
      <c r="F26" s="11">
        <v>0</v>
      </c>
      <c r="G26" s="11">
        <v>0</v>
      </c>
      <c r="H26" s="11">
        <f>+H28</f>
        <v>8588169.4100000001</v>
      </c>
      <c r="I26" s="11">
        <f>+I28</f>
        <v>84000</v>
      </c>
      <c r="J26" s="11">
        <f>+J28</f>
        <v>0</v>
      </c>
      <c r="K26" s="11">
        <v>0</v>
      </c>
      <c r="L26" s="11">
        <v>0</v>
      </c>
      <c r="M26" s="11">
        <v>0</v>
      </c>
      <c r="N26" s="11"/>
      <c r="O26" s="11"/>
      <c r="P26" s="11"/>
      <c r="Q26" s="24">
        <f t="shared" ref="Q26:Q32" si="6">SUM(E26:P26)</f>
        <v>8672169.4100000001</v>
      </c>
    </row>
    <row r="27" spans="1:18" s="75" customFormat="1" x14ac:dyDescent="0.2">
      <c r="A27" s="72" t="s">
        <v>362</v>
      </c>
      <c r="B27" s="72" t="s">
        <v>363</v>
      </c>
      <c r="C27" s="11"/>
      <c r="D27" s="11">
        <v>1630000</v>
      </c>
      <c r="E27" s="11"/>
      <c r="F27" s="11"/>
      <c r="G27" s="11"/>
      <c r="H27" s="11"/>
      <c r="I27" s="11"/>
      <c r="J27" s="11"/>
      <c r="K27" s="11"/>
      <c r="L27" s="11"/>
      <c r="M27" s="11">
        <v>0</v>
      </c>
      <c r="N27" s="11"/>
      <c r="O27" s="11"/>
      <c r="P27" s="11"/>
      <c r="Q27" s="24"/>
    </row>
    <row r="28" spans="1:18" s="75" customFormat="1" x14ac:dyDescent="0.25">
      <c r="A28" s="72" t="s">
        <v>25</v>
      </c>
      <c r="B28" s="72" t="s">
        <v>26</v>
      </c>
      <c r="C28" s="71">
        <v>9690818</v>
      </c>
      <c r="D28" s="71">
        <v>9690818</v>
      </c>
      <c r="E28" s="24">
        <v>0</v>
      </c>
      <c r="F28" s="24">
        <v>0</v>
      </c>
      <c r="G28" s="24">
        <v>0</v>
      </c>
      <c r="H28" s="76">
        <v>8588169.4100000001</v>
      </c>
      <c r="I28" s="76">
        <v>84000</v>
      </c>
      <c r="J28" s="36">
        <v>0</v>
      </c>
      <c r="K28" s="36">
        <v>0</v>
      </c>
      <c r="L28" s="36">
        <v>0</v>
      </c>
      <c r="M28" s="36">
        <v>0</v>
      </c>
      <c r="N28" s="24"/>
      <c r="O28" s="36"/>
      <c r="P28" s="36"/>
      <c r="Q28" s="24">
        <f t="shared" si="6"/>
        <v>8672169.4100000001</v>
      </c>
    </row>
    <row r="29" spans="1:18" s="75" customFormat="1" ht="30" x14ac:dyDescent="0.25">
      <c r="A29" s="72" t="s">
        <v>90</v>
      </c>
      <c r="B29" s="72" t="s">
        <v>91</v>
      </c>
      <c r="C29" s="71">
        <v>10567818</v>
      </c>
      <c r="D29" s="71">
        <v>18440692.07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/>
      <c r="O29" s="24"/>
      <c r="P29" s="24"/>
      <c r="Q29" s="24">
        <f t="shared" si="6"/>
        <v>0</v>
      </c>
    </row>
    <row r="30" spans="1:18" s="75" customFormat="1" x14ac:dyDescent="0.25">
      <c r="A30" s="72" t="s">
        <v>221</v>
      </c>
      <c r="B30" s="72" t="s">
        <v>222</v>
      </c>
      <c r="C30" s="71">
        <v>10567818</v>
      </c>
      <c r="D30" s="71">
        <v>10567818</v>
      </c>
      <c r="E30" s="24"/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/>
      <c r="O30" s="24"/>
      <c r="P30" s="24"/>
      <c r="Q30" s="24">
        <f>SUM(E30:P30)</f>
        <v>0</v>
      </c>
    </row>
    <row r="31" spans="1:18" s="75" customFormat="1" x14ac:dyDescent="0.2">
      <c r="A31" s="72" t="s">
        <v>118</v>
      </c>
      <c r="B31" s="72" t="s">
        <v>120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/>
      <c r="O31" s="11"/>
      <c r="P31" s="36"/>
      <c r="Q31" s="24">
        <f t="shared" si="6"/>
        <v>0</v>
      </c>
    </row>
    <row r="32" spans="1:18" s="75" customFormat="1" x14ac:dyDescent="0.2">
      <c r="A32" s="72" t="s">
        <v>119</v>
      </c>
      <c r="B32" s="72" t="s">
        <v>121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/>
      <c r="O32" s="11"/>
      <c r="P32" s="36"/>
      <c r="Q32" s="24">
        <f t="shared" si="6"/>
        <v>0</v>
      </c>
    </row>
    <row r="33" spans="1:19" s="75" customFormat="1" x14ac:dyDescent="0.2">
      <c r="A33" s="72" t="s">
        <v>27</v>
      </c>
      <c r="B33" s="72" t="s">
        <v>28</v>
      </c>
      <c r="C33" s="11">
        <f>SUM(C34:C37)</f>
        <v>19304784</v>
      </c>
      <c r="D33" s="11">
        <f>SUM(D34:D37)</f>
        <v>21802581</v>
      </c>
      <c r="E33" s="11">
        <f t="shared" ref="E33:G33" si="7">SUM(E34:E37)</f>
        <v>1421946.6700000002</v>
      </c>
      <c r="F33" s="11">
        <f t="shared" si="7"/>
        <v>1422463.1300000001</v>
      </c>
      <c r="G33" s="11">
        <f t="shared" si="7"/>
        <v>1436755.5899999999</v>
      </c>
      <c r="H33" s="11">
        <f t="shared" ref="H33:M33" si="8">SUM(H34:H37)</f>
        <v>1446808.2</v>
      </c>
      <c r="I33" s="79">
        <f t="shared" si="8"/>
        <v>1438095.9</v>
      </c>
      <c r="J33" s="79">
        <f t="shared" si="8"/>
        <v>1427887.1999999997</v>
      </c>
      <c r="K33" s="79">
        <f t="shared" si="8"/>
        <v>1433786.7</v>
      </c>
      <c r="L33" s="79">
        <f t="shared" si="8"/>
        <v>1446315.42</v>
      </c>
      <c r="M33" s="79">
        <f t="shared" si="8"/>
        <v>2490855.77</v>
      </c>
      <c r="N33" s="11"/>
      <c r="O33" s="11"/>
      <c r="P33" s="11"/>
      <c r="Q33" s="24">
        <f>SUM(E33:P33)</f>
        <v>13964914.579999998</v>
      </c>
      <c r="S33" s="74"/>
    </row>
    <row r="34" spans="1:19" s="75" customFormat="1" x14ac:dyDescent="0.25">
      <c r="A34" s="72" t="s">
        <v>30</v>
      </c>
      <c r="B34" s="72" t="s">
        <v>29</v>
      </c>
      <c r="C34" s="71">
        <v>8878369</v>
      </c>
      <c r="D34" s="71">
        <v>10029076</v>
      </c>
      <c r="E34" s="24">
        <v>655166.09</v>
      </c>
      <c r="F34" s="24">
        <v>655321.94999999995</v>
      </c>
      <c r="G34" s="24">
        <v>662003.56999999995</v>
      </c>
      <c r="H34" s="76">
        <v>666849.54</v>
      </c>
      <c r="I34" s="79">
        <v>662808.24</v>
      </c>
      <c r="J34" s="24">
        <v>658105.21</v>
      </c>
      <c r="K34" s="77">
        <v>660823.04000000004</v>
      </c>
      <c r="L34" s="79">
        <v>666636.84</v>
      </c>
      <c r="M34" s="24">
        <v>1151047.26</v>
      </c>
      <c r="N34" s="24"/>
      <c r="O34" s="24"/>
      <c r="P34" s="24"/>
      <c r="Q34" s="24">
        <f t="shared" ref="Q34:Q138" si="9">SUM(E34:P34)</f>
        <v>6438761.7399999993</v>
      </c>
    </row>
    <row r="35" spans="1:19" s="75" customFormat="1" x14ac:dyDescent="0.25">
      <c r="A35" s="72" t="s">
        <v>32</v>
      </c>
      <c r="B35" s="72" t="s">
        <v>31</v>
      </c>
      <c r="C35" s="71">
        <v>8890891</v>
      </c>
      <c r="D35" s="71">
        <v>10043221</v>
      </c>
      <c r="E35" s="24">
        <v>662835.68000000005</v>
      </c>
      <c r="F35" s="24">
        <v>662529.9</v>
      </c>
      <c r="G35" s="24">
        <v>669220.93999999994</v>
      </c>
      <c r="H35" s="76">
        <v>674073.74</v>
      </c>
      <c r="I35" s="79">
        <v>670026.74</v>
      </c>
      <c r="J35" s="24">
        <v>665317.06999999995</v>
      </c>
      <c r="K35" s="77">
        <v>668038.74</v>
      </c>
      <c r="L35" s="24">
        <v>673860.74</v>
      </c>
      <c r="M35" s="24">
        <v>1158954.3700000001</v>
      </c>
      <c r="N35" s="24"/>
      <c r="O35" s="24"/>
      <c r="P35" s="24"/>
      <c r="Q35" s="24">
        <f t="shared" si="9"/>
        <v>6504857.9199999999</v>
      </c>
      <c r="S35" s="74">
        <f>M38-40908379.85</f>
        <v>0</v>
      </c>
    </row>
    <row r="36" spans="1:19" s="75" customFormat="1" x14ac:dyDescent="0.25">
      <c r="A36" s="72" t="s">
        <v>34</v>
      </c>
      <c r="B36" s="72" t="s">
        <v>33</v>
      </c>
      <c r="C36" s="71">
        <v>1502686</v>
      </c>
      <c r="D36" s="71">
        <v>1697446</v>
      </c>
      <c r="E36" s="24">
        <v>101722.84</v>
      </c>
      <c r="F36" s="24">
        <v>102389.22</v>
      </c>
      <c r="G36" s="24">
        <v>103309.02</v>
      </c>
      <c r="H36" s="76">
        <v>104129.21</v>
      </c>
      <c r="I36" s="79">
        <v>103505.21</v>
      </c>
      <c r="J36" s="24">
        <v>102709.21</v>
      </c>
      <c r="K36" s="77">
        <v>103169.21</v>
      </c>
      <c r="L36" s="24">
        <v>104062.13</v>
      </c>
      <c r="M36" s="24">
        <v>179098.43</v>
      </c>
      <c r="N36" s="24"/>
      <c r="O36" s="24"/>
      <c r="P36" s="24"/>
      <c r="Q36" s="24">
        <f>SUM(E36:P36)</f>
        <v>1004094.48</v>
      </c>
    </row>
    <row r="37" spans="1:19" s="75" customFormat="1" x14ac:dyDescent="0.25">
      <c r="A37" s="72" t="s">
        <v>36</v>
      </c>
      <c r="B37" s="72" t="s">
        <v>35</v>
      </c>
      <c r="C37" s="71">
        <v>32838</v>
      </c>
      <c r="D37" s="71">
        <v>32838</v>
      </c>
      <c r="E37" s="24">
        <v>2222.06</v>
      </c>
      <c r="F37" s="24">
        <v>2222.06</v>
      </c>
      <c r="G37" s="24">
        <v>2222.06</v>
      </c>
      <c r="H37" s="76">
        <v>1755.71</v>
      </c>
      <c r="I37" s="79">
        <v>1755.71</v>
      </c>
      <c r="J37" s="24">
        <v>1755.71</v>
      </c>
      <c r="K37" s="77">
        <v>1755.71</v>
      </c>
      <c r="L37" s="24">
        <v>1755.71</v>
      </c>
      <c r="M37" s="24">
        <v>1755.71</v>
      </c>
      <c r="N37" s="24"/>
      <c r="O37" s="24"/>
      <c r="P37" s="24"/>
      <c r="Q37" s="24">
        <f t="shared" si="9"/>
        <v>17200.439999999995</v>
      </c>
    </row>
    <row r="38" spans="1:19" s="22" customFormat="1" x14ac:dyDescent="0.2">
      <c r="A38" s="33">
        <v>2.2000000000000002</v>
      </c>
      <c r="B38" s="34" t="s">
        <v>37</v>
      </c>
      <c r="C38" s="35">
        <f>+C39+C61</f>
        <v>473280851</v>
      </c>
      <c r="D38" s="35">
        <f>D39+D46+D52+D54+D61+D63+D74+D86</f>
        <v>528811981.35999995</v>
      </c>
      <c r="E38" s="35">
        <f>+E39+E61</f>
        <v>39411680.109999999</v>
      </c>
      <c r="F38" s="35">
        <f>+F39+F61</f>
        <v>39401636.939999998</v>
      </c>
      <c r="G38" s="35">
        <f>+G39+G61+G74</f>
        <v>39525071.640000001</v>
      </c>
      <c r="H38" s="35">
        <f>+H39+H61+H74+H86+H46+H63</f>
        <v>41359058.610000007</v>
      </c>
      <c r="I38" s="35">
        <f>+I39+I61+I74+I86+I46+I63+I54</f>
        <v>41811463.140000008</v>
      </c>
      <c r="J38" s="35">
        <f>+J39+J61+J74+J86+J46+J63+J54</f>
        <v>44632229.940000005</v>
      </c>
      <c r="K38" s="35">
        <f>+K39+K61+K74+K86+K46+K63+K54</f>
        <v>42991695.650000006</v>
      </c>
      <c r="L38" s="35">
        <f>+L39+L61+L74+L86+L46+L63+L54+L52</f>
        <v>40770126.409999996</v>
      </c>
      <c r="M38" s="35">
        <f>+M39+M61+M74+M86+M46+M63+M54+M52+M59</f>
        <v>40908379.850000001</v>
      </c>
      <c r="N38" s="35"/>
      <c r="O38" s="35"/>
      <c r="P38" s="35"/>
      <c r="Q38" s="30">
        <f t="shared" si="9"/>
        <v>370811342.29000008</v>
      </c>
      <c r="R38" s="23"/>
    </row>
    <row r="39" spans="1:19" s="75" customFormat="1" x14ac:dyDescent="0.2">
      <c r="A39" s="72" t="s">
        <v>38</v>
      </c>
      <c r="B39" s="72" t="s">
        <v>39</v>
      </c>
      <c r="C39" s="11">
        <f>SUM(C40:C45)</f>
        <v>7982375</v>
      </c>
      <c r="D39" s="11">
        <f>D40+D41+D42+D43+D44+D45</f>
        <v>8965639.1600000001</v>
      </c>
      <c r="E39" s="11">
        <f t="shared" ref="E39:J39" si="10">SUM(E40:E45)</f>
        <v>636807.11</v>
      </c>
      <c r="F39" s="11">
        <f t="shared" si="10"/>
        <v>626763.93999999994</v>
      </c>
      <c r="G39" s="11">
        <f t="shared" si="10"/>
        <v>624898.6399999999</v>
      </c>
      <c r="H39" s="11">
        <f t="shared" si="10"/>
        <v>793797.1399999999</v>
      </c>
      <c r="I39" s="11">
        <f t="shared" si="10"/>
        <v>717505.95</v>
      </c>
      <c r="J39" s="11">
        <f t="shared" si="10"/>
        <v>594325.74</v>
      </c>
      <c r="K39" s="11">
        <f>SUM(K40:K45)</f>
        <v>781245.27</v>
      </c>
      <c r="L39" s="11">
        <f>L40+L41+L42+L43+L44+L45</f>
        <v>831515.98</v>
      </c>
      <c r="M39" s="11">
        <f>M40+M41+M42+M43+M44+M45</f>
        <v>791993.64999999991</v>
      </c>
      <c r="N39" s="11"/>
      <c r="O39" s="11"/>
      <c r="P39" s="11"/>
      <c r="Q39" s="24">
        <f>SUM(E39:P39)</f>
        <v>6398853.4199999999</v>
      </c>
      <c r="R39" s="78"/>
      <c r="S39" s="78"/>
    </row>
    <row r="40" spans="1:19" s="75" customFormat="1" ht="15" customHeight="1" x14ac:dyDescent="0.25">
      <c r="A40" s="72" t="s">
        <v>67</v>
      </c>
      <c r="B40" s="72" t="s">
        <v>66</v>
      </c>
      <c r="C40" s="53">
        <v>2315</v>
      </c>
      <c r="D40" s="53">
        <v>2315</v>
      </c>
      <c r="E40" s="24">
        <v>29.23</v>
      </c>
      <c r="F40" s="24">
        <v>11.64</v>
      </c>
      <c r="G40" s="24">
        <v>0</v>
      </c>
      <c r="H40" s="24">
        <v>0</v>
      </c>
      <c r="I40" s="80">
        <v>30</v>
      </c>
      <c r="J40" s="24">
        <v>0</v>
      </c>
      <c r="K40" s="24">
        <v>0</v>
      </c>
      <c r="L40" s="24">
        <v>0</v>
      </c>
      <c r="M40" s="24">
        <v>0</v>
      </c>
      <c r="N40" s="24"/>
      <c r="O40" s="24"/>
      <c r="P40" s="36"/>
      <c r="Q40" s="24">
        <f t="shared" ref="Q40:Q41" si="11">SUM(E40:P40)</f>
        <v>70.87</v>
      </c>
    </row>
    <row r="41" spans="1:19" s="75" customFormat="1" x14ac:dyDescent="0.25">
      <c r="A41" s="72" t="s">
        <v>41</v>
      </c>
      <c r="B41" s="72" t="s">
        <v>40</v>
      </c>
      <c r="C41" s="53">
        <v>1650000</v>
      </c>
      <c r="D41" s="53">
        <v>1650000</v>
      </c>
      <c r="E41" s="24">
        <v>295382.67</v>
      </c>
      <c r="F41" s="24">
        <v>124064.84</v>
      </c>
      <c r="G41" s="24">
        <v>122582.59</v>
      </c>
      <c r="H41" s="76">
        <v>121984.03</v>
      </c>
      <c r="I41" s="76">
        <v>124023.02</v>
      </c>
      <c r="J41" s="24">
        <v>120782.84</v>
      </c>
      <c r="K41" s="24">
        <v>135510.01999999999</v>
      </c>
      <c r="L41" s="24">
        <v>129835.98</v>
      </c>
      <c r="M41" s="24">
        <v>146763.22</v>
      </c>
      <c r="N41" s="24"/>
      <c r="O41" s="24"/>
      <c r="P41" s="24"/>
      <c r="Q41" s="24">
        <f t="shared" si="11"/>
        <v>1320929.21</v>
      </c>
      <c r="R41" s="74"/>
      <c r="S41" s="74"/>
    </row>
    <row r="42" spans="1:19" s="75" customFormat="1" x14ac:dyDescent="0.25">
      <c r="A42" s="72" t="s">
        <v>43</v>
      </c>
      <c r="B42" s="72" t="s">
        <v>42</v>
      </c>
      <c r="C42" s="53">
        <v>4402200</v>
      </c>
      <c r="D42" s="53">
        <v>4402200</v>
      </c>
      <c r="E42" s="24">
        <v>207645.42</v>
      </c>
      <c r="F42" s="24">
        <v>378991.35999999999</v>
      </c>
      <c r="G42" s="24">
        <v>376769.62</v>
      </c>
      <c r="H42" s="76">
        <v>331996.34000000003</v>
      </c>
      <c r="I42" s="76">
        <v>421037.68</v>
      </c>
      <c r="J42" s="24">
        <v>329880.64</v>
      </c>
      <c r="K42" s="24">
        <v>410141.92</v>
      </c>
      <c r="L42" s="24">
        <v>435565.41</v>
      </c>
      <c r="M42" s="24">
        <v>407349.26</v>
      </c>
      <c r="N42" s="24"/>
      <c r="O42" s="24"/>
      <c r="P42" s="24"/>
      <c r="Q42" s="24">
        <f t="shared" ref="Q42:Q44" si="12">SUM(E42:P42)</f>
        <v>3299377.6500000004</v>
      </c>
      <c r="R42" s="74"/>
      <c r="S42" s="74">
        <f>M38-40908379.85</f>
        <v>0</v>
      </c>
    </row>
    <row r="43" spans="1:19" s="75" customFormat="1" x14ac:dyDescent="0.25">
      <c r="A43" s="72" t="s">
        <v>44</v>
      </c>
      <c r="B43" s="72" t="s">
        <v>45</v>
      </c>
      <c r="C43" s="53">
        <v>1874400</v>
      </c>
      <c r="D43" s="53">
        <v>1874400</v>
      </c>
      <c r="E43" s="24">
        <v>131482.79</v>
      </c>
      <c r="F43" s="24">
        <v>121305.1</v>
      </c>
      <c r="G43" s="24">
        <v>123161.43</v>
      </c>
      <c r="H43" s="76">
        <v>131605.57</v>
      </c>
      <c r="I43" s="76">
        <v>87843.57</v>
      </c>
      <c r="J43" s="24">
        <v>59094.58</v>
      </c>
      <c r="K43" s="24">
        <v>151010.65</v>
      </c>
      <c r="L43" s="24">
        <v>160321.59</v>
      </c>
      <c r="M43" s="24">
        <v>152294.49</v>
      </c>
      <c r="N43" s="24"/>
      <c r="O43" s="24"/>
      <c r="P43" s="24"/>
      <c r="Q43" s="11">
        <f t="shared" si="12"/>
        <v>1118119.77</v>
      </c>
    </row>
    <row r="44" spans="1:19" s="75" customFormat="1" x14ac:dyDescent="0.25">
      <c r="A44" s="72" t="s">
        <v>47</v>
      </c>
      <c r="B44" s="72" t="s">
        <v>46</v>
      </c>
      <c r="C44" s="53">
        <v>19800</v>
      </c>
      <c r="D44" s="53">
        <v>19800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626.4</v>
      </c>
      <c r="M44" s="24">
        <v>1008</v>
      </c>
      <c r="N44" s="24"/>
      <c r="O44" s="24"/>
      <c r="P44" s="24"/>
      <c r="Q44" s="11">
        <f t="shared" si="12"/>
        <v>1634.4</v>
      </c>
      <c r="R44" s="74"/>
    </row>
    <row r="45" spans="1:19" s="75" customFormat="1" x14ac:dyDescent="0.25">
      <c r="A45" s="72" t="s">
        <v>49</v>
      </c>
      <c r="B45" s="81" t="s">
        <v>48</v>
      </c>
      <c r="C45" s="53">
        <v>33660</v>
      </c>
      <c r="D45" s="53">
        <v>1016924.16</v>
      </c>
      <c r="E45" s="24">
        <v>2267</v>
      </c>
      <c r="F45" s="24">
        <v>2391</v>
      </c>
      <c r="G45" s="24">
        <v>2385</v>
      </c>
      <c r="H45" s="76">
        <v>208211.20000000001</v>
      </c>
      <c r="I45" s="76">
        <v>84571.68</v>
      </c>
      <c r="J45" s="24">
        <v>84567.679999999993</v>
      </c>
      <c r="K45" s="24">
        <v>84582.68</v>
      </c>
      <c r="L45" s="24">
        <v>105166.6</v>
      </c>
      <c r="M45" s="24">
        <v>84578.68</v>
      </c>
      <c r="N45" s="24"/>
      <c r="O45" s="24"/>
      <c r="P45" s="24"/>
      <c r="Q45" s="24">
        <f>SUM(E45:P45)</f>
        <v>658721.52</v>
      </c>
    </row>
    <row r="46" spans="1:19" s="75" customFormat="1" x14ac:dyDescent="0.2">
      <c r="A46" s="72" t="s">
        <v>122</v>
      </c>
      <c r="B46" s="72" t="s">
        <v>130</v>
      </c>
      <c r="C46" s="11">
        <v>0</v>
      </c>
      <c r="D46" s="11">
        <f>SUM(D47:D51)</f>
        <v>844448.7</v>
      </c>
      <c r="E46" s="11">
        <v>0</v>
      </c>
      <c r="F46" s="11">
        <v>0</v>
      </c>
      <c r="G46" s="11">
        <v>0</v>
      </c>
      <c r="H46" s="11">
        <f>+H47+H50</f>
        <v>124448.70000000001</v>
      </c>
      <c r="I46" s="11">
        <v>0</v>
      </c>
      <c r="J46" s="11">
        <v>0</v>
      </c>
      <c r="K46" s="11">
        <v>697342.24</v>
      </c>
      <c r="L46" s="11">
        <f>+L47+L50</f>
        <v>0</v>
      </c>
      <c r="M46" s="11">
        <v>0</v>
      </c>
      <c r="N46" s="11"/>
      <c r="O46" s="11"/>
      <c r="P46" s="11"/>
      <c r="Q46" s="24">
        <f>SUM(E46:P46)</f>
        <v>821790.94</v>
      </c>
      <c r="R46" s="74"/>
    </row>
    <row r="47" spans="1:19" s="75" customFormat="1" x14ac:dyDescent="0.2">
      <c r="A47" s="72" t="s">
        <v>253</v>
      </c>
      <c r="B47" s="72" t="s">
        <v>254</v>
      </c>
      <c r="C47" s="11">
        <v>0</v>
      </c>
      <c r="D47" s="76">
        <v>2796.6</v>
      </c>
      <c r="E47" s="11">
        <v>0</v>
      </c>
      <c r="F47" s="11">
        <v>0</v>
      </c>
      <c r="G47" s="11">
        <v>0</v>
      </c>
      <c r="H47" s="76">
        <v>2796.6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/>
      <c r="O47" s="11"/>
      <c r="P47" s="11"/>
      <c r="Q47" s="24">
        <f t="shared" ref="Q47:Q60" si="13">SUM(E47:P47)</f>
        <v>2796.6</v>
      </c>
    </row>
    <row r="48" spans="1:19" s="75" customFormat="1" x14ac:dyDescent="0.2">
      <c r="A48" s="72" t="s">
        <v>350</v>
      </c>
      <c r="B48" s="72" t="s">
        <v>349</v>
      </c>
      <c r="C48" s="11">
        <v>0</v>
      </c>
      <c r="D48" s="76">
        <v>720000</v>
      </c>
      <c r="E48" s="11"/>
      <c r="F48" s="11"/>
      <c r="G48" s="11"/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/>
      <c r="O48" s="11"/>
      <c r="P48" s="11"/>
      <c r="Q48" s="24"/>
    </row>
    <row r="49" spans="1:18" s="75" customFormat="1" x14ac:dyDescent="0.2">
      <c r="A49" s="72" t="s">
        <v>255</v>
      </c>
      <c r="B49" s="72" t="s">
        <v>256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/>
      <c r="O49" s="11"/>
      <c r="P49" s="11"/>
      <c r="Q49" s="24">
        <f t="shared" si="13"/>
        <v>0</v>
      </c>
    </row>
    <row r="50" spans="1:18" s="75" customFormat="1" x14ac:dyDescent="0.2">
      <c r="A50" s="72" t="s">
        <v>257</v>
      </c>
      <c r="B50" s="72" t="s">
        <v>258</v>
      </c>
      <c r="C50" s="11">
        <v>0</v>
      </c>
      <c r="D50" s="76">
        <v>121652.1</v>
      </c>
      <c r="E50" s="11"/>
      <c r="F50" s="11">
        <v>0</v>
      </c>
      <c r="G50" s="11">
        <v>0</v>
      </c>
      <c r="H50" s="76">
        <v>121652.1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/>
      <c r="O50" s="11"/>
      <c r="P50" s="11"/>
      <c r="Q50" s="24">
        <f t="shared" si="13"/>
        <v>121652.1</v>
      </c>
    </row>
    <row r="51" spans="1:18" s="75" customFormat="1" x14ac:dyDescent="0.2">
      <c r="A51" s="72" t="s">
        <v>123</v>
      </c>
      <c r="B51" s="72" t="s">
        <v>131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/>
      <c r="O51" s="11"/>
      <c r="P51" s="11"/>
      <c r="Q51" s="24">
        <f t="shared" si="13"/>
        <v>0</v>
      </c>
      <c r="R51" s="78"/>
    </row>
    <row r="52" spans="1:18" s="75" customFormat="1" x14ac:dyDescent="0.2">
      <c r="A52" s="72" t="s">
        <v>124</v>
      </c>
      <c r="B52" s="72" t="s">
        <v>132</v>
      </c>
      <c r="C52" s="11">
        <v>0</v>
      </c>
      <c r="D52" s="11">
        <f>D53</f>
        <v>32000</v>
      </c>
      <c r="E52" s="11">
        <v>0</v>
      </c>
      <c r="F52" s="11"/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f>L53</f>
        <v>31860</v>
      </c>
      <c r="M52" s="11">
        <v>0</v>
      </c>
      <c r="N52" s="11"/>
      <c r="O52" s="11"/>
      <c r="P52" s="11"/>
      <c r="Q52" s="24">
        <f t="shared" si="13"/>
        <v>31860</v>
      </c>
    </row>
    <row r="53" spans="1:18" s="75" customFormat="1" x14ac:dyDescent="0.2">
      <c r="A53" s="82" t="s">
        <v>351</v>
      </c>
      <c r="B53" s="72" t="s">
        <v>352</v>
      </c>
      <c r="C53" s="11">
        <v>0</v>
      </c>
      <c r="D53" s="76">
        <v>32000</v>
      </c>
      <c r="E53" s="11"/>
      <c r="F53" s="11"/>
      <c r="G53" s="11"/>
      <c r="H53" s="11"/>
      <c r="I53" s="11">
        <v>0</v>
      </c>
      <c r="J53" s="11">
        <v>0</v>
      </c>
      <c r="K53" s="11">
        <v>0</v>
      </c>
      <c r="L53" s="11">
        <v>31860</v>
      </c>
      <c r="M53" s="11">
        <v>0</v>
      </c>
      <c r="N53" s="11"/>
      <c r="O53" s="11"/>
      <c r="P53" s="11"/>
      <c r="Q53" s="24"/>
    </row>
    <row r="54" spans="1:18" s="75" customFormat="1" x14ac:dyDescent="0.2">
      <c r="A54" s="72" t="s">
        <v>125</v>
      </c>
      <c r="B54" s="72" t="s">
        <v>133</v>
      </c>
      <c r="C54" s="11">
        <v>0</v>
      </c>
      <c r="D54" s="11">
        <f>D55+D57+D58+D56+D60</f>
        <v>8691171.8599999994</v>
      </c>
      <c r="E54" s="11">
        <f>+E55+E58</f>
        <v>0</v>
      </c>
      <c r="F54" s="11"/>
      <c r="G54" s="11">
        <v>0</v>
      </c>
      <c r="H54" s="11">
        <v>0</v>
      </c>
      <c r="I54" s="11">
        <f>I59</f>
        <v>1127196.3500000001</v>
      </c>
      <c r="J54" s="11">
        <f>J59</f>
        <v>0</v>
      </c>
      <c r="K54" s="11">
        <f>K57</f>
        <v>994999.92</v>
      </c>
      <c r="L54" s="11">
        <f>L55</f>
        <v>510811.4</v>
      </c>
      <c r="M54" s="11">
        <f>M58</f>
        <v>35000</v>
      </c>
      <c r="N54" s="11"/>
      <c r="O54" s="11"/>
      <c r="P54" s="11"/>
      <c r="Q54" s="11">
        <f>+Q55+Q58</f>
        <v>545811.4</v>
      </c>
    </row>
    <row r="55" spans="1:18" s="75" customFormat="1" x14ac:dyDescent="0.2">
      <c r="A55" s="72" t="s">
        <v>259</v>
      </c>
      <c r="B55" s="72" t="s">
        <v>260</v>
      </c>
      <c r="C55" s="11"/>
      <c r="D55" s="76">
        <v>2689475.18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510811.4</v>
      </c>
      <c r="M55" s="11">
        <v>0</v>
      </c>
      <c r="N55" s="11"/>
      <c r="O55" s="11"/>
      <c r="P55" s="11"/>
      <c r="Q55" s="24">
        <f t="shared" si="13"/>
        <v>510811.4</v>
      </c>
    </row>
    <row r="56" spans="1:18" s="75" customFormat="1" x14ac:dyDescent="0.2">
      <c r="A56" s="72" t="s">
        <v>365</v>
      </c>
      <c r="B56" s="72" t="s">
        <v>366</v>
      </c>
      <c r="C56" s="11"/>
      <c r="D56" s="76">
        <v>656596.76</v>
      </c>
      <c r="E56" s="11"/>
      <c r="F56" s="11"/>
      <c r="G56" s="11"/>
      <c r="H56" s="11"/>
      <c r="I56" s="11"/>
      <c r="J56" s="11"/>
      <c r="K56" s="11"/>
      <c r="L56" s="11">
        <v>0</v>
      </c>
      <c r="M56" s="11">
        <v>0</v>
      </c>
      <c r="N56" s="11"/>
      <c r="O56" s="11"/>
      <c r="P56" s="11"/>
      <c r="Q56" s="24"/>
    </row>
    <row r="57" spans="1:18" s="75" customFormat="1" x14ac:dyDescent="0.2">
      <c r="A57" s="72" t="s">
        <v>364</v>
      </c>
      <c r="B57" s="72" t="s">
        <v>353</v>
      </c>
      <c r="C57" s="11"/>
      <c r="D57" s="76">
        <v>2994999.92</v>
      </c>
      <c r="E57" s="11"/>
      <c r="F57" s="11"/>
      <c r="G57" s="11"/>
      <c r="H57" s="11"/>
      <c r="I57" s="11">
        <v>0</v>
      </c>
      <c r="J57" s="11">
        <v>0</v>
      </c>
      <c r="K57" s="11">
        <v>994999.92</v>
      </c>
      <c r="L57" s="11">
        <v>0</v>
      </c>
      <c r="M57" s="11">
        <v>0</v>
      </c>
      <c r="N57" s="11"/>
      <c r="O57" s="11"/>
      <c r="P57" s="11"/>
      <c r="Q57" s="24"/>
    </row>
    <row r="58" spans="1:18" s="75" customFormat="1" ht="33" customHeight="1" x14ac:dyDescent="0.2">
      <c r="A58" s="72" t="s">
        <v>261</v>
      </c>
      <c r="B58" s="72" t="s">
        <v>262</v>
      </c>
      <c r="C58" s="11">
        <v>0</v>
      </c>
      <c r="D58" s="11">
        <v>137700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35000</v>
      </c>
      <c r="N58" s="11"/>
      <c r="O58" s="11"/>
      <c r="P58" s="11"/>
      <c r="Q58" s="24">
        <f t="shared" si="13"/>
        <v>35000</v>
      </c>
    </row>
    <row r="59" spans="1:18" s="75" customFormat="1" x14ac:dyDescent="0.2">
      <c r="A59" s="72" t="s">
        <v>345</v>
      </c>
      <c r="B59" s="72" t="s">
        <v>347</v>
      </c>
      <c r="C59" s="11">
        <v>0</v>
      </c>
      <c r="D59" s="11">
        <f>D60</f>
        <v>2212400</v>
      </c>
      <c r="E59" s="11">
        <v>0</v>
      </c>
      <c r="F59" s="11">
        <v>0</v>
      </c>
      <c r="G59" s="11">
        <v>0</v>
      </c>
      <c r="H59" s="11">
        <v>0</v>
      </c>
      <c r="I59" s="11">
        <f>I60</f>
        <v>1127196.3500000001</v>
      </c>
      <c r="J59" s="11">
        <f>J60</f>
        <v>0</v>
      </c>
      <c r="K59" s="11">
        <v>0</v>
      </c>
      <c r="L59" s="11">
        <v>0</v>
      </c>
      <c r="M59" s="11">
        <f>M60</f>
        <v>305076</v>
      </c>
      <c r="N59" s="11">
        <v>0</v>
      </c>
      <c r="O59" s="11">
        <v>0</v>
      </c>
      <c r="P59" s="11">
        <v>0</v>
      </c>
      <c r="Q59" s="24">
        <f>SUM(E59:P59)</f>
        <v>1432272.35</v>
      </c>
    </row>
    <row r="60" spans="1:18" s="75" customFormat="1" x14ac:dyDescent="0.2">
      <c r="A60" s="72" t="s">
        <v>346</v>
      </c>
      <c r="B60" s="72" t="s">
        <v>348</v>
      </c>
      <c r="C60" s="11">
        <v>0</v>
      </c>
      <c r="D60" s="76">
        <v>2212400</v>
      </c>
      <c r="E60" s="11">
        <v>0</v>
      </c>
      <c r="F60" s="11">
        <v>0</v>
      </c>
      <c r="G60" s="11">
        <v>0</v>
      </c>
      <c r="H60" s="11">
        <v>0</v>
      </c>
      <c r="I60" s="76">
        <v>1127196.3500000001</v>
      </c>
      <c r="J60" s="11">
        <v>0</v>
      </c>
      <c r="K60" s="11"/>
      <c r="L60" s="11"/>
      <c r="M60" s="11">
        <v>305076</v>
      </c>
      <c r="N60" s="11"/>
      <c r="O60" s="11"/>
      <c r="P60" s="11"/>
      <c r="Q60" s="24">
        <f t="shared" si="13"/>
        <v>1432272.35</v>
      </c>
    </row>
    <row r="61" spans="1:18" s="75" customFormat="1" x14ac:dyDescent="0.2">
      <c r="A61" s="72" t="s">
        <v>126</v>
      </c>
      <c r="B61" s="72" t="s">
        <v>134</v>
      </c>
      <c r="C61" s="11">
        <f t="shared" ref="C61:H61" si="14">+C62</f>
        <v>465298476</v>
      </c>
      <c r="D61" s="11">
        <f>+D62</f>
        <v>465481734.05000001</v>
      </c>
      <c r="E61" s="11">
        <f t="shared" si="14"/>
        <v>38774873</v>
      </c>
      <c r="F61" s="11">
        <f t="shared" si="14"/>
        <v>38774873</v>
      </c>
      <c r="G61" s="11">
        <f t="shared" si="14"/>
        <v>38774873</v>
      </c>
      <c r="H61" s="11">
        <f t="shared" si="14"/>
        <v>38774873</v>
      </c>
      <c r="I61" s="11">
        <f>+I62</f>
        <v>38774873</v>
      </c>
      <c r="J61" s="11">
        <f>+J62</f>
        <v>38774873</v>
      </c>
      <c r="K61" s="11">
        <f>+K62</f>
        <v>38774873</v>
      </c>
      <c r="L61" s="11">
        <f>+L62</f>
        <v>38774873</v>
      </c>
      <c r="M61" s="11">
        <f>+M62</f>
        <v>38774873</v>
      </c>
      <c r="N61" s="11"/>
      <c r="O61" s="11"/>
      <c r="P61" s="11"/>
      <c r="Q61" s="11">
        <f>SUM(E61:P61)</f>
        <v>348973857</v>
      </c>
    </row>
    <row r="62" spans="1:18" s="75" customFormat="1" x14ac:dyDescent="0.2">
      <c r="A62" s="72" t="s">
        <v>219</v>
      </c>
      <c r="B62" s="72" t="s">
        <v>220</v>
      </c>
      <c r="C62" s="11">
        <v>465298476</v>
      </c>
      <c r="D62" s="11">
        <v>465481734.05000001</v>
      </c>
      <c r="E62" s="11">
        <v>38774873</v>
      </c>
      <c r="F62" s="11">
        <v>38774873</v>
      </c>
      <c r="G62" s="11">
        <v>38774873</v>
      </c>
      <c r="H62" s="76">
        <v>38774873</v>
      </c>
      <c r="I62" s="76">
        <v>38774873</v>
      </c>
      <c r="J62" s="11">
        <v>38774873</v>
      </c>
      <c r="K62" s="11">
        <v>38774873</v>
      </c>
      <c r="L62" s="11">
        <v>38774873</v>
      </c>
      <c r="M62" s="11">
        <v>38774873</v>
      </c>
      <c r="N62" s="11"/>
      <c r="O62" s="11"/>
      <c r="P62" s="11"/>
      <c r="Q62" s="11">
        <f>SUM(E62:P62)</f>
        <v>348973857</v>
      </c>
      <c r="R62" s="59"/>
    </row>
    <row r="63" spans="1:18" s="75" customFormat="1" ht="30" x14ac:dyDescent="0.2">
      <c r="A63" s="72" t="s">
        <v>127</v>
      </c>
      <c r="B63" s="72" t="s">
        <v>135</v>
      </c>
      <c r="C63" s="11">
        <v>0</v>
      </c>
      <c r="D63" s="11">
        <f>+D65+D66+D70+D72+D656+D64+D67+D71</f>
        <v>6461164.5099999998</v>
      </c>
      <c r="E63" s="11">
        <v>0</v>
      </c>
      <c r="F63" s="11">
        <v>0</v>
      </c>
      <c r="G63" s="11">
        <v>0</v>
      </c>
      <c r="H63" s="11">
        <f>SUM(H64:H73)</f>
        <v>215252.52000000002</v>
      </c>
      <c r="I63" s="11">
        <f t="shared" ref="I63" si="15">SUM(I64:I73)</f>
        <v>93087.84</v>
      </c>
      <c r="J63" s="11">
        <f>SUM(J64:J73)</f>
        <v>1686120.03</v>
      </c>
      <c r="K63" s="11">
        <f>SUM(K64:K73)</f>
        <v>1406941.14</v>
      </c>
      <c r="L63" s="11">
        <f>L70</f>
        <v>4602</v>
      </c>
      <c r="M63" s="11">
        <f>M70+M64</f>
        <v>151351.39000000001</v>
      </c>
      <c r="N63" s="11"/>
      <c r="O63" s="11"/>
      <c r="P63" s="11"/>
      <c r="Q63" s="11">
        <f>SUM(E63:P63)</f>
        <v>3557354.9200000004</v>
      </c>
    </row>
    <row r="64" spans="1:18" s="75" customFormat="1" ht="35.25" customHeight="1" x14ac:dyDescent="0.2">
      <c r="A64" s="72" t="s">
        <v>233</v>
      </c>
      <c r="B64" s="72" t="s">
        <v>236</v>
      </c>
      <c r="C64" s="11">
        <v>0</v>
      </c>
      <c r="D64" s="76">
        <v>1399244</v>
      </c>
      <c r="E64" s="11">
        <v>0</v>
      </c>
      <c r="F64" s="11">
        <v>0</v>
      </c>
      <c r="G64" s="11">
        <v>0</v>
      </c>
      <c r="H64" s="76">
        <v>0</v>
      </c>
      <c r="I64" s="11">
        <v>0</v>
      </c>
      <c r="J64" s="11">
        <v>1399244</v>
      </c>
      <c r="K64" s="11">
        <v>0</v>
      </c>
      <c r="L64" s="11">
        <v>0</v>
      </c>
      <c r="M64" s="11">
        <v>146749.39000000001</v>
      </c>
      <c r="N64" s="11"/>
      <c r="O64" s="11"/>
      <c r="P64" s="11"/>
      <c r="Q64" s="11">
        <f>SUM(E64:P64)</f>
        <v>1545993.3900000001</v>
      </c>
      <c r="R64" s="74"/>
    </row>
    <row r="65" spans="1:17" s="75" customFormat="1" ht="30" x14ac:dyDescent="0.2">
      <c r="A65" s="72" t="s">
        <v>234</v>
      </c>
      <c r="B65" s="72" t="s">
        <v>237</v>
      </c>
      <c r="C65" s="11">
        <v>0</v>
      </c>
      <c r="D65" s="76">
        <v>586999.93000000005</v>
      </c>
      <c r="E65" s="11">
        <v>0</v>
      </c>
      <c r="F65" s="11">
        <v>0</v>
      </c>
      <c r="G65" s="11">
        <v>0</v>
      </c>
      <c r="H65" s="11">
        <v>146749.98000000001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/>
      <c r="O65" s="11"/>
      <c r="P65" s="11"/>
      <c r="Q65" s="11">
        <f>SUM(E65:P65)</f>
        <v>146749.98000000001</v>
      </c>
    </row>
    <row r="66" spans="1:17" s="75" customFormat="1" ht="30" x14ac:dyDescent="0.2">
      <c r="A66" s="72" t="s">
        <v>235</v>
      </c>
      <c r="B66" s="72" t="s">
        <v>238</v>
      </c>
      <c r="C66" s="11">
        <v>0</v>
      </c>
      <c r="D66" s="76">
        <v>1500000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1402339.14</v>
      </c>
      <c r="L66" s="11">
        <v>0</v>
      </c>
      <c r="M66" s="11">
        <v>0</v>
      </c>
      <c r="N66" s="11"/>
      <c r="O66" s="11"/>
      <c r="P66" s="11"/>
      <c r="Q66" s="11">
        <f t="shared" ref="Q66:Q87" si="16">SUM(E66:P66)</f>
        <v>1402339.14</v>
      </c>
    </row>
    <row r="67" spans="1:17" s="75" customFormat="1" ht="30" x14ac:dyDescent="0.2">
      <c r="A67" s="72" t="s">
        <v>239</v>
      </c>
      <c r="B67" s="72" t="s">
        <v>246</v>
      </c>
      <c r="C67" s="11">
        <v>0</v>
      </c>
      <c r="D67" s="76">
        <v>1342122.02</v>
      </c>
      <c r="E67" s="11">
        <v>0</v>
      </c>
      <c r="F67" s="11">
        <v>0</v>
      </c>
      <c r="G67" s="11">
        <v>0</v>
      </c>
      <c r="H67" s="55">
        <v>0</v>
      </c>
      <c r="I67" s="57">
        <v>0</v>
      </c>
      <c r="J67" s="11">
        <v>0</v>
      </c>
      <c r="K67" s="59">
        <v>0</v>
      </c>
      <c r="L67" s="11">
        <v>0</v>
      </c>
      <c r="M67" s="11">
        <v>0</v>
      </c>
      <c r="N67" s="11"/>
      <c r="O67" s="11"/>
      <c r="P67" s="11"/>
      <c r="Q67" s="11">
        <f>SUM(E67:P67)</f>
        <v>0</v>
      </c>
    </row>
    <row r="68" spans="1:17" s="75" customFormat="1" ht="30" x14ac:dyDescent="0.2">
      <c r="A68" s="72" t="s">
        <v>240</v>
      </c>
      <c r="B68" s="72" t="s">
        <v>247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/>
      <c r="O68" s="11"/>
      <c r="P68" s="11"/>
      <c r="Q68" s="11">
        <f t="shared" si="16"/>
        <v>0</v>
      </c>
    </row>
    <row r="69" spans="1:17" s="75" customFormat="1" ht="30" x14ac:dyDescent="0.2">
      <c r="A69" s="72" t="s">
        <v>241</v>
      </c>
      <c r="B69" s="72" t="s">
        <v>248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/>
      <c r="O69" s="11"/>
      <c r="P69" s="11"/>
      <c r="Q69" s="11">
        <f t="shared" si="16"/>
        <v>0</v>
      </c>
    </row>
    <row r="70" spans="1:17" s="85" customFormat="1" ht="30" x14ac:dyDescent="0.25">
      <c r="A70" s="83" t="s">
        <v>242</v>
      </c>
      <c r="B70" s="83" t="s">
        <v>249</v>
      </c>
      <c r="C70" s="56">
        <v>0</v>
      </c>
      <c r="D70" s="84">
        <v>782704.02</v>
      </c>
      <c r="E70" s="56">
        <v>0</v>
      </c>
      <c r="F70" s="56">
        <v>0</v>
      </c>
      <c r="G70" s="56">
        <v>0</v>
      </c>
      <c r="H70" s="84">
        <v>18408</v>
      </c>
      <c r="I70" s="84">
        <v>93087.84</v>
      </c>
      <c r="J70" s="56">
        <v>286876.03000000003</v>
      </c>
      <c r="K70" s="56">
        <v>4602</v>
      </c>
      <c r="L70" s="56">
        <v>4602</v>
      </c>
      <c r="M70" s="56">
        <v>4602</v>
      </c>
      <c r="N70" s="56"/>
      <c r="O70" s="56"/>
      <c r="P70" s="56"/>
      <c r="Q70" s="56">
        <f t="shared" si="16"/>
        <v>412177.87</v>
      </c>
    </row>
    <row r="71" spans="1:17" s="75" customFormat="1" ht="30" x14ac:dyDescent="0.2">
      <c r="A71" s="72" t="s">
        <v>243</v>
      </c>
      <c r="B71" s="72" t="s">
        <v>250</v>
      </c>
      <c r="C71" s="11">
        <v>0</v>
      </c>
      <c r="D71" s="76">
        <v>800000</v>
      </c>
      <c r="E71" s="11">
        <v>0</v>
      </c>
      <c r="F71" s="11">
        <v>0</v>
      </c>
      <c r="G71" s="11">
        <v>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  <c r="N71" s="11"/>
      <c r="O71" s="11"/>
      <c r="P71" s="11"/>
      <c r="Q71" s="11">
        <f t="shared" si="16"/>
        <v>0</v>
      </c>
    </row>
    <row r="72" spans="1:17" s="85" customFormat="1" ht="30" x14ac:dyDescent="0.25">
      <c r="A72" s="83" t="s">
        <v>244</v>
      </c>
      <c r="B72" s="83" t="s">
        <v>251</v>
      </c>
      <c r="C72" s="56">
        <v>0</v>
      </c>
      <c r="D72" s="84">
        <v>50094.54</v>
      </c>
      <c r="E72" s="56">
        <v>0</v>
      </c>
      <c r="F72" s="56">
        <v>0</v>
      </c>
      <c r="G72" s="56">
        <v>0</v>
      </c>
      <c r="H72" s="84">
        <v>50094.54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/>
      <c r="O72" s="56"/>
      <c r="P72" s="56"/>
      <c r="Q72" s="56">
        <f>SUM(E72:P72)</f>
        <v>50094.54</v>
      </c>
    </row>
    <row r="73" spans="1:17" s="75" customFormat="1" ht="30" x14ac:dyDescent="0.2">
      <c r="A73" s="72" t="s">
        <v>245</v>
      </c>
      <c r="B73" s="72" t="s">
        <v>252</v>
      </c>
      <c r="C73" s="11">
        <v>0</v>
      </c>
      <c r="D73" s="11"/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/>
      <c r="O73" s="11"/>
      <c r="P73" s="11"/>
      <c r="Q73" s="11">
        <f t="shared" si="16"/>
        <v>0</v>
      </c>
    </row>
    <row r="74" spans="1:17" s="75" customFormat="1" ht="30" x14ac:dyDescent="0.2">
      <c r="A74" s="72" t="s">
        <v>128</v>
      </c>
      <c r="B74" s="72" t="s">
        <v>136</v>
      </c>
      <c r="C74" s="11">
        <v>0</v>
      </c>
      <c r="D74" s="11">
        <f>D77+D79+D80+D83+D84+D78+D85+D82+D75+D76</f>
        <v>30126873.399999999</v>
      </c>
      <c r="E74" s="11">
        <v>0</v>
      </c>
      <c r="F74" s="11">
        <v>0</v>
      </c>
      <c r="G74" s="11">
        <f>SUM(G77:G85)</f>
        <v>125300</v>
      </c>
      <c r="H74" s="11">
        <f t="shared" ref="H74:L74" si="17">SUM(H77:H85)</f>
        <v>53100</v>
      </c>
      <c r="I74" s="11">
        <f t="shared" si="17"/>
        <v>1098800</v>
      </c>
      <c r="J74" s="11">
        <f>SUM(J77:J85)</f>
        <v>3570000</v>
      </c>
      <c r="K74" s="11">
        <f t="shared" si="17"/>
        <v>0</v>
      </c>
      <c r="L74" s="11">
        <f t="shared" si="17"/>
        <v>131400</v>
      </c>
      <c r="M74" s="11">
        <f>SUM(M77:M85)</f>
        <v>3085.7</v>
      </c>
      <c r="N74" s="11"/>
      <c r="O74" s="11"/>
      <c r="P74" s="11"/>
      <c r="Q74" s="11">
        <f t="shared" si="16"/>
        <v>4981685.7</v>
      </c>
    </row>
    <row r="75" spans="1:17" s="75" customFormat="1" x14ac:dyDescent="0.2">
      <c r="A75" s="72" t="s">
        <v>367</v>
      </c>
      <c r="B75" s="72" t="s">
        <v>370</v>
      </c>
      <c r="C75" s="11"/>
      <c r="D75" s="11">
        <v>20714623.91</v>
      </c>
      <c r="E75" s="11"/>
      <c r="F75" s="11"/>
      <c r="G75" s="11"/>
      <c r="H75" s="11"/>
      <c r="I75" s="11"/>
      <c r="J75" s="11"/>
      <c r="K75" s="11"/>
      <c r="L75" s="11"/>
      <c r="M75" s="11">
        <v>0</v>
      </c>
      <c r="N75" s="11"/>
      <c r="O75" s="11"/>
      <c r="P75" s="11"/>
      <c r="Q75" s="11"/>
    </row>
    <row r="76" spans="1:17" s="75" customFormat="1" x14ac:dyDescent="0.2">
      <c r="A76" s="72" t="s">
        <v>368</v>
      </c>
      <c r="B76" s="72" t="s">
        <v>369</v>
      </c>
      <c r="C76" s="11"/>
      <c r="D76" s="11">
        <v>795067.15</v>
      </c>
      <c r="E76" s="11"/>
      <c r="F76" s="11"/>
      <c r="G76" s="11"/>
      <c r="H76" s="11"/>
      <c r="I76" s="11"/>
      <c r="J76" s="11"/>
      <c r="K76" s="11"/>
      <c r="L76" s="11"/>
      <c r="M76" s="11">
        <v>0</v>
      </c>
      <c r="N76" s="11"/>
      <c r="O76" s="11"/>
      <c r="P76" s="11"/>
      <c r="Q76" s="11"/>
    </row>
    <row r="77" spans="1:17" s="75" customFormat="1" x14ac:dyDescent="0.2">
      <c r="A77" s="72" t="s">
        <v>263</v>
      </c>
      <c r="B77" s="72" t="s">
        <v>264</v>
      </c>
      <c r="C77" s="11">
        <v>0</v>
      </c>
      <c r="D77" s="76">
        <v>745640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3085.7</v>
      </c>
      <c r="N77" s="11"/>
      <c r="O77" s="11"/>
      <c r="P77" s="11"/>
      <c r="Q77" s="11">
        <f t="shared" si="16"/>
        <v>3085.7</v>
      </c>
    </row>
    <row r="78" spans="1:17" s="75" customFormat="1" x14ac:dyDescent="0.2">
      <c r="A78" s="72" t="s">
        <v>265</v>
      </c>
      <c r="B78" s="72" t="s">
        <v>266</v>
      </c>
      <c r="C78" s="11">
        <v>0</v>
      </c>
      <c r="D78" s="76">
        <v>34000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/>
      <c r="O78" s="11"/>
      <c r="P78" s="11"/>
      <c r="Q78" s="11">
        <f t="shared" si="16"/>
        <v>0</v>
      </c>
    </row>
    <row r="79" spans="1:17" s="75" customFormat="1" x14ac:dyDescent="0.2">
      <c r="A79" s="72" t="s">
        <v>267</v>
      </c>
      <c r="B79" s="72" t="s">
        <v>268</v>
      </c>
      <c r="C79" s="11">
        <v>0</v>
      </c>
      <c r="D79" s="11">
        <v>106200</v>
      </c>
      <c r="E79" s="11">
        <v>0</v>
      </c>
      <c r="F79" s="11">
        <v>0</v>
      </c>
      <c r="G79" s="11">
        <v>0</v>
      </c>
      <c r="H79" s="11">
        <v>53100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/>
      <c r="O79" s="11"/>
      <c r="P79" s="11"/>
      <c r="Q79" s="11">
        <f t="shared" si="16"/>
        <v>53100</v>
      </c>
    </row>
    <row r="80" spans="1:17" s="75" customFormat="1" x14ac:dyDescent="0.2">
      <c r="A80" s="72" t="s">
        <v>269</v>
      </c>
      <c r="B80" s="72" t="s">
        <v>270</v>
      </c>
      <c r="C80" s="11">
        <v>0</v>
      </c>
      <c r="D80" s="11">
        <v>106300</v>
      </c>
      <c r="E80" s="11">
        <v>0</v>
      </c>
      <c r="F80" s="11">
        <v>0</v>
      </c>
      <c r="G80" s="11">
        <v>41300</v>
      </c>
      <c r="H80" s="76">
        <v>0</v>
      </c>
      <c r="I80" s="76"/>
      <c r="J80" s="11">
        <v>0</v>
      </c>
      <c r="K80" s="11">
        <v>0</v>
      </c>
      <c r="L80" s="11">
        <v>0</v>
      </c>
      <c r="M80" s="11">
        <v>0</v>
      </c>
      <c r="N80" s="11"/>
      <c r="O80" s="11"/>
      <c r="P80" s="11"/>
      <c r="Q80" s="11">
        <f t="shared" si="16"/>
        <v>41300</v>
      </c>
    </row>
    <row r="81" spans="1:18" s="75" customFormat="1" x14ac:dyDescent="0.2">
      <c r="A81" s="72" t="s">
        <v>271</v>
      </c>
      <c r="B81" s="72" t="s">
        <v>272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/>
      <c r="K81" s="11">
        <v>0</v>
      </c>
      <c r="L81" s="11">
        <v>0</v>
      </c>
      <c r="M81" s="11">
        <v>0</v>
      </c>
      <c r="N81" s="11"/>
      <c r="O81" s="11"/>
      <c r="P81" s="11"/>
      <c r="Q81" s="11">
        <f t="shared" si="16"/>
        <v>0</v>
      </c>
    </row>
    <row r="82" spans="1:18" s="75" customFormat="1" x14ac:dyDescent="0.2">
      <c r="A82" s="72" t="s">
        <v>273</v>
      </c>
      <c r="B82" s="72" t="s">
        <v>274</v>
      </c>
      <c r="C82" s="11">
        <v>0</v>
      </c>
      <c r="D82" s="76">
        <v>3570000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3570000</v>
      </c>
      <c r="K82" s="11">
        <v>0</v>
      </c>
      <c r="L82" s="11">
        <v>131400</v>
      </c>
      <c r="M82" s="11">
        <v>0</v>
      </c>
      <c r="N82" s="11"/>
      <c r="O82" s="11"/>
      <c r="P82" s="11"/>
      <c r="Q82" s="11">
        <f t="shared" si="16"/>
        <v>3701400</v>
      </c>
    </row>
    <row r="83" spans="1:18" s="75" customFormat="1" x14ac:dyDescent="0.2">
      <c r="A83" s="72" t="s">
        <v>275</v>
      </c>
      <c r="B83" s="72" t="s">
        <v>276</v>
      </c>
      <c r="C83" s="11">
        <v>0</v>
      </c>
      <c r="D83" s="76">
        <v>2758600</v>
      </c>
      <c r="E83" s="11">
        <v>0</v>
      </c>
      <c r="F83" s="11">
        <v>0</v>
      </c>
      <c r="G83" s="11">
        <v>84000</v>
      </c>
      <c r="H83" s="11">
        <v>0</v>
      </c>
      <c r="I83" s="76">
        <v>84000</v>
      </c>
      <c r="J83" s="11">
        <v>0</v>
      </c>
      <c r="K83" s="11">
        <v>0</v>
      </c>
      <c r="L83" s="11">
        <v>0</v>
      </c>
      <c r="M83" s="11">
        <v>0</v>
      </c>
      <c r="N83" s="11"/>
      <c r="O83" s="11"/>
      <c r="P83" s="11"/>
      <c r="Q83" s="11">
        <f t="shared" si="16"/>
        <v>168000</v>
      </c>
    </row>
    <row r="84" spans="1:18" s="75" customFormat="1" x14ac:dyDescent="0.2">
      <c r="A84" s="72" t="s">
        <v>277</v>
      </c>
      <c r="B84" s="72" t="s">
        <v>278</v>
      </c>
      <c r="C84" s="11">
        <v>0</v>
      </c>
      <c r="D84" s="11">
        <v>1216442.3400000001</v>
      </c>
      <c r="E84" s="11">
        <v>0</v>
      </c>
      <c r="F84" s="11">
        <v>0</v>
      </c>
      <c r="G84" s="11">
        <v>0</v>
      </c>
      <c r="H84" s="11">
        <v>0</v>
      </c>
      <c r="I84" s="76">
        <v>1014800</v>
      </c>
      <c r="J84" s="11">
        <v>0</v>
      </c>
      <c r="K84" s="11">
        <v>0</v>
      </c>
      <c r="L84" s="11">
        <v>0</v>
      </c>
      <c r="M84" s="11">
        <v>0</v>
      </c>
      <c r="N84" s="11"/>
      <c r="O84" s="11"/>
      <c r="P84" s="11"/>
      <c r="Q84" s="11">
        <f t="shared" si="16"/>
        <v>1014800</v>
      </c>
    </row>
    <row r="85" spans="1:18" s="75" customFormat="1" x14ac:dyDescent="0.2">
      <c r="A85" s="72" t="s">
        <v>279</v>
      </c>
      <c r="B85" s="72" t="s">
        <v>280</v>
      </c>
      <c r="C85" s="11">
        <v>0</v>
      </c>
      <c r="D85" s="76">
        <v>80000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/>
      <c r="O85" s="11"/>
      <c r="P85" s="11"/>
      <c r="Q85" s="11">
        <f t="shared" si="16"/>
        <v>0</v>
      </c>
    </row>
    <row r="86" spans="1:18" s="75" customFormat="1" x14ac:dyDescent="0.2">
      <c r="A86" s="72" t="s">
        <v>129</v>
      </c>
      <c r="B86" s="72" t="s">
        <v>137</v>
      </c>
      <c r="C86" s="11">
        <v>0</v>
      </c>
      <c r="D86" s="11">
        <f>+D87+D88</f>
        <v>8208949.6799999997</v>
      </c>
      <c r="E86" s="11">
        <v>0</v>
      </c>
      <c r="F86" s="11">
        <v>0</v>
      </c>
      <c r="G86" s="11">
        <v>0</v>
      </c>
      <c r="H86" s="11">
        <f>+H87+H88</f>
        <v>1397587.25</v>
      </c>
      <c r="I86" s="11">
        <f>+I87+I88</f>
        <v>0</v>
      </c>
      <c r="J86" s="11">
        <f>+J87+J88</f>
        <v>6911.17</v>
      </c>
      <c r="K86" s="11">
        <f t="shared" ref="K86:P86" si="18">+K87+K88</f>
        <v>336294.08</v>
      </c>
      <c r="L86" s="11">
        <f t="shared" si="18"/>
        <v>485064.03</v>
      </c>
      <c r="M86" s="11">
        <f t="shared" si="18"/>
        <v>847000.11</v>
      </c>
      <c r="N86" s="11">
        <f t="shared" si="18"/>
        <v>0</v>
      </c>
      <c r="O86" s="11">
        <f t="shared" si="18"/>
        <v>0</v>
      </c>
      <c r="P86" s="11">
        <f t="shared" si="18"/>
        <v>0</v>
      </c>
      <c r="Q86" s="11">
        <f t="shared" si="16"/>
        <v>3072856.64</v>
      </c>
    </row>
    <row r="87" spans="1:18" s="75" customFormat="1" x14ac:dyDescent="0.2">
      <c r="A87" s="72" t="s">
        <v>281</v>
      </c>
      <c r="B87" s="72" t="s">
        <v>282</v>
      </c>
      <c r="C87" s="11">
        <v>0</v>
      </c>
      <c r="D87" s="11">
        <v>6220949.6799999997</v>
      </c>
      <c r="E87" s="11">
        <v>0</v>
      </c>
      <c r="F87" s="11">
        <v>0</v>
      </c>
      <c r="G87" s="11">
        <v>0</v>
      </c>
      <c r="H87" s="76">
        <v>1397587.25</v>
      </c>
      <c r="I87" s="11">
        <v>0</v>
      </c>
      <c r="J87" s="11">
        <v>6911.17</v>
      </c>
      <c r="K87" s="11">
        <v>336294.08</v>
      </c>
      <c r="L87" s="11">
        <v>395384.03</v>
      </c>
      <c r="M87" s="11">
        <v>847000.11</v>
      </c>
      <c r="N87" s="11"/>
      <c r="O87" s="11"/>
      <c r="P87" s="11"/>
      <c r="Q87" s="11">
        <f t="shared" si="16"/>
        <v>2983176.64</v>
      </c>
    </row>
    <row r="88" spans="1:18" s="75" customFormat="1" x14ac:dyDescent="0.2">
      <c r="A88" s="72" t="s">
        <v>283</v>
      </c>
      <c r="B88" s="72" t="s">
        <v>284</v>
      </c>
      <c r="C88" s="11">
        <v>0</v>
      </c>
      <c r="D88" s="11">
        <v>1988000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/>
      <c r="K88" s="11"/>
      <c r="L88" s="11">
        <v>89680</v>
      </c>
      <c r="M88" s="11">
        <v>0</v>
      </c>
      <c r="N88" s="11"/>
      <c r="O88" s="11"/>
      <c r="P88" s="11"/>
      <c r="Q88" s="11">
        <f>SUM(E88:P88)</f>
        <v>89680</v>
      </c>
    </row>
    <row r="89" spans="1:18" s="22" customFormat="1" x14ac:dyDescent="0.2">
      <c r="A89" s="33">
        <v>2.2999999999999998</v>
      </c>
      <c r="B89" s="34" t="s">
        <v>50</v>
      </c>
      <c r="C89" s="35">
        <f>+C109+C100+C116+C93</f>
        <v>14635000</v>
      </c>
      <c r="D89" s="35">
        <f>D90+D93+D96+D100+D102+D109+D116+D105</f>
        <v>28034682.57</v>
      </c>
      <c r="E89" s="35">
        <f>+E90+E93+E96+E105+E109+E115+E116+E100</f>
        <v>464500</v>
      </c>
      <c r="F89" s="35">
        <f>+F90+F93+F96+F105+F109+F115+F116+F100</f>
        <v>464500</v>
      </c>
      <c r="G89" s="35">
        <f>+G90+G93+G96+G105+G109+G115+G116+G100+G95</f>
        <v>606640.26</v>
      </c>
      <c r="H89" s="35">
        <f t="shared" ref="H89:M89" si="19">+H90+H93+H96+H105+H109+H115+H116+H100+H102</f>
        <v>2300805.4699999997</v>
      </c>
      <c r="I89" s="35">
        <f t="shared" si="19"/>
        <v>3009488.95</v>
      </c>
      <c r="J89" s="35">
        <f t="shared" si="19"/>
        <v>2667718.37</v>
      </c>
      <c r="K89" s="35">
        <f t="shared" si="19"/>
        <v>1318175.26</v>
      </c>
      <c r="L89" s="35">
        <f t="shared" si="19"/>
        <v>2023627.1300000001</v>
      </c>
      <c r="M89" s="35">
        <f t="shared" si="19"/>
        <v>1862592.5400000003</v>
      </c>
      <c r="N89" s="35">
        <f t="shared" ref="N89:P89" si="20">+N90+N93+N96+N105+N109+N115+N116+N100+N102</f>
        <v>0</v>
      </c>
      <c r="O89" s="35">
        <f t="shared" si="20"/>
        <v>0</v>
      </c>
      <c r="P89" s="35">
        <f t="shared" si="20"/>
        <v>0</v>
      </c>
      <c r="Q89" s="30">
        <f t="shared" ref="Q89" si="21">SUM(E89:P89)</f>
        <v>14718047.980000002</v>
      </c>
    </row>
    <row r="90" spans="1:18" s="75" customFormat="1" x14ac:dyDescent="0.2">
      <c r="A90" s="72" t="s">
        <v>138</v>
      </c>
      <c r="B90" s="72" t="s">
        <v>139</v>
      </c>
      <c r="C90" s="11">
        <v>0</v>
      </c>
      <c r="D90" s="11">
        <f>+D92+D91</f>
        <v>1305392.51</v>
      </c>
      <c r="E90" s="24">
        <v>0</v>
      </c>
      <c r="F90" s="24">
        <v>0</v>
      </c>
      <c r="G90" s="24">
        <v>0</v>
      </c>
      <c r="H90" s="24">
        <f>+H91+H92</f>
        <v>71390</v>
      </c>
      <c r="I90" s="24">
        <f>+I91+I92</f>
        <v>83999.95</v>
      </c>
      <c r="J90" s="24">
        <f>+J91+J92</f>
        <v>0</v>
      </c>
      <c r="K90" s="11">
        <v>0</v>
      </c>
      <c r="L90" s="11">
        <f>L92</f>
        <v>100001.28</v>
      </c>
      <c r="M90" s="11">
        <f>M92</f>
        <v>381950</v>
      </c>
      <c r="N90" s="11">
        <f t="shared" ref="N90:P90" si="22">N92</f>
        <v>0</v>
      </c>
      <c r="O90" s="11">
        <f t="shared" si="22"/>
        <v>0</v>
      </c>
      <c r="P90" s="11">
        <f t="shared" si="22"/>
        <v>0</v>
      </c>
      <c r="Q90" s="11">
        <f>SUM(E90:P90)</f>
        <v>637341.23</v>
      </c>
    </row>
    <row r="91" spans="1:18" s="75" customFormat="1" x14ac:dyDescent="0.2">
      <c r="A91" s="72" t="s">
        <v>285</v>
      </c>
      <c r="B91" s="72" t="s">
        <v>286</v>
      </c>
      <c r="C91" s="11">
        <v>0</v>
      </c>
      <c r="D91" s="76">
        <v>970002.56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11">
        <v>0</v>
      </c>
      <c r="L91" s="11">
        <v>0</v>
      </c>
      <c r="M91" s="11">
        <v>0</v>
      </c>
      <c r="N91" s="11"/>
      <c r="O91" s="11"/>
      <c r="P91" s="11"/>
      <c r="Q91" s="11">
        <f t="shared" ref="Q91:Q92" si="23">SUM(E91:P91)</f>
        <v>0</v>
      </c>
      <c r="R91" s="74"/>
    </row>
    <row r="92" spans="1:18" s="75" customFormat="1" x14ac:dyDescent="0.2">
      <c r="A92" s="72" t="s">
        <v>287</v>
      </c>
      <c r="B92" s="72" t="s">
        <v>288</v>
      </c>
      <c r="C92" s="11">
        <v>0</v>
      </c>
      <c r="D92" s="76">
        <v>335389.95</v>
      </c>
      <c r="E92" s="24">
        <v>0</v>
      </c>
      <c r="F92" s="24">
        <v>0</v>
      </c>
      <c r="G92" s="24">
        <v>0</v>
      </c>
      <c r="H92" s="76">
        <v>71390</v>
      </c>
      <c r="I92" s="76">
        <v>83999.95</v>
      </c>
      <c r="J92" s="24">
        <v>0</v>
      </c>
      <c r="K92" s="11">
        <v>0</v>
      </c>
      <c r="L92" s="11">
        <v>100001.28</v>
      </c>
      <c r="M92" s="11">
        <v>381950</v>
      </c>
      <c r="N92" s="11"/>
      <c r="O92" s="11"/>
      <c r="P92" s="11"/>
      <c r="Q92" s="11">
        <f t="shared" si="23"/>
        <v>637341.23</v>
      </c>
      <c r="R92" s="78"/>
    </row>
    <row r="93" spans="1:18" s="75" customFormat="1" x14ac:dyDescent="0.2">
      <c r="A93" s="72" t="s">
        <v>69</v>
      </c>
      <c r="B93" s="72" t="s">
        <v>68</v>
      </c>
      <c r="C93" s="11">
        <f>+C95+C94+C96</f>
        <v>152500</v>
      </c>
      <c r="D93" s="11">
        <f>+D95+D94</f>
        <v>1738604.26</v>
      </c>
      <c r="E93" s="24">
        <v>0</v>
      </c>
      <c r="F93" s="24">
        <v>0</v>
      </c>
      <c r="G93" s="24">
        <v>0</v>
      </c>
      <c r="H93" s="24">
        <f>+H95</f>
        <v>823404</v>
      </c>
      <c r="I93" s="24">
        <f>+I95</f>
        <v>0</v>
      </c>
      <c r="J93" s="24">
        <f>+J95</f>
        <v>0</v>
      </c>
      <c r="K93" s="24">
        <f>K94</f>
        <v>1563.5</v>
      </c>
      <c r="L93" s="24">
        <f>L94</f>
        <v>99164.84</v>
      </c>
      <c r="M93" s="24">
        <f>M94+M95</f>
        <v>191514</v>
      </c>
      <c r="N93" s="24"/>
      <c r="O93" s="24"/>
      <c r="P93" s="24"/>
      <c r="Q93" s="24">
        <f>SUM(E93:P93)</f>
        <v>1115646.3399999999</v>
      </c>
    </row>
    <row r="94" spans="1:18" s="75" customFormat="1" x14ac:dyDescent="0.2">
      <c r="A94" s="72" t="s">
        <v>223</v>
      </c>
      <c r="B94" s="72" t="s">
        <v>224</v>
      </c>
      <c r="C94" s="11">
        <v>12500</v>
      </c>
      <c r="D94" s="77">
        <v>255500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77">
        <v>1563.5</v>
      </c>
      <c r="L94" s="11">
        <v>99164.84</v>
      </c>
      <c r="M94" s="24">
        <v>16284</v>
      </c>
      <c r="N94" s="11"/>
      <c r="O94" s="11"/>
      <c r="P94" s="24"/>
      <c r="Q94" s="24">
        <f t="shared" ref="Q94:Q108" si="24">SUM(E94:P94)</f>
        <v>117012.34</v>
      </c>
    </row>
    <row r="95" spans="1:18" s="75" customFormat="1" x14ac:dyDescent="0.2">
      <c r="A95" s="72" t="s">
        <v>71</v>
      </c>
      <c r="B95" s="72" t="s">
        <v>70</v>
      </c>
      <c r="C95" s="11">
        <v>75000</v>
      </c>
      <c r="D95" s="76">
        <v>1483104.26</v>
      </c>
      <c r="E95" s="24">
        <v>0</v>
      </c>
      <c r="F95" s="24">
        <v>0</v>
      </c>
      <c r="G95" s="24">
        <v>93700.26</v>
      </c>
      <c r="H95" s="76">
        <v>823404</v>
      </c>
      <c r="I95" s="24">
        <v>0</v>
      </c>
      <c r="J95" s="24">
        <v>0</v>
      </c>
      <c r="K95" s="11">
        <v>0</v>
      </c>
      <c r="L95" s="11">
        <v>0</v>
      </c>
      <c r="M95" s="11">
        <v>175230</v>
      </c>
      <c r="N95" s="24"/>
      <c r="O95" s="24"/>
      <c r="P95" s="24"/>
      <c r="Q95" s="24">
        <f t="shared" si="24"/>
        <v>1092334.26</v>
      </c>
    </row>
    <row r="96" spans="1:18" s="75" customFormat="1" x14ac:dyDescent="0.2">
      <c r="A96" s="72" t="s">
        <v>140</v>
      </c>
      <c r="B96" s="72" t="s">
        <v>141</v>
      </c>
      <c r="C96" s="11">
        <f>+C98</f>
        <v>65000</v>
      </c>
      <c r="D96" s="11">
        <f>+D98+D97+D99</f>
        <v>1310611.71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f>K97+K98</f>
        <v>416735.88</v>
      </c>
      <c r="L96" s="11">
        <f>L97+L98</f>
        <v>53212.01</v>
      </c>
      <c r="M96" s="11">
        <f>M97+M98</f>
        <v>77408</v>
      </c>
      <c r="N96" s="11"/>
      <c r="O96" s="11"/>
      <c r="P96" s="11"/>
      <c r="Q96" s="24">
        <f t="shared" si="24"/>
        <v>547355.89</v>
      </c>
    </row>
    <row r="97" spans="1:18" s="75" customFormat="1" x14ac:dyDescent="0.2">
      <c r="A97" s="72" t="s">
        <v>289</v>
      </c>
      <c r="B97" s="72" t="s">
        <v>290</v>
      </c>
      <c r="C97" s="11">
        <v>0</v>
      </c>
      <c r="D97" s="76">
        <v>260249.60000000001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17841.599999999999</v>
      </c>
      <c r="L97" s="11"/>
      <c r="M97" s="11">
        <v>77408</v>
      </c>
      <c r="N97" s="11"/>
      <c r="O97" s="11"/>
      <c r="P97" s="11"/>
      <c r="Q97" s="24">
        <f t="shared" si="24"/>
        <v>95249.600000000006</v>
      </c>
      <c r="R97" s="74"/>
    </row>
    <row r="98" spans="1:18" s="75" customFormat="1" x14ac:dyDescent="0.2">
      <c r="A98" s="72" t="s">
        <v>225</v>
      </c>
      <c r="B98" s="72" t="s">
        <v>226</v>
      </c>
      <c r="C98" s="11">
        <v>65000</v>
      </c>
      <c r="D98" s="76">
        <v>1010362.11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398894.28</v>
      </c>
      <c r="L98" s="11">
        <v>53212.01</v>
      </c>
      <c r="M98" s="11">
        <v>0</v>
      </c>
      <c r="N98" s="11"/>
      <c r="O98" s="11"/>
      <c r="P98" s="11"/>
      <c r="Q98" s="24">
        <f t="shared" si="24"/>
        <v>452106.29000000004</v>
      </c>
    </row>
    <row r="99" spans="1:18" s="75" customFormat="1" x14ac:dyDescent="0.2">
      <c r="A99" s="72" t="s">
        <v>371</v>
      </c>
      <c r="B99" s="72" t="s">
        <v>372</v>
      </c>
      <c r="C99" s="11"/>
      <c r="D99" s="76">
        <v>40000</v>
      </c>
      <c r="E99" s="11"/>
      <c r="F99" s="11"/>
      <c r="G99" s="11"/>
      <c r="H99" s="11"/>
      <c r="I99" s="11"/>
      <c r="J99" s="11"/>
      <c r="K99" s="11"/>
      <c r="L99" s="11"/>
      <c r="M99" s="11">
        <v>0</v>
      </c>
      <c r="N99" s="11"/>
      <c r="O99" s="11"/>
      <c r="P99" s="11"/>
      <c r="Q99" s="24"/>
    </row>
    <row r="100" spans="1:18" s="75" customFormat="1" x14ac:dyDescent="0.2">
      <c r="A100" s="72" t="s">
        <v>73</v>
      </c>
      <c r="B100" s="72" t="s">
        <v>72</v>
      </c>
      <c r="C100" s="11">
        <f>+C101</f>
        <v>1800000</v>
      </c>
      <c r="D100" s="11">
        <f>+D101</f>
        <v>1346087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f>SUM(J101)</f>
        <v>106141.06</v>
      </c>
      <c r="K100" s="11">
        <f>SUM(K101)</f>
        <v>15286.19</v>
      </c>
      <c r="L100" s="11">
        <f>SUM(L101)</f>
        <v>67508.429999999993</v>
      </c>
      <c r="M100" s="11">
        <f>SUM(M101)</f>
        <v>26223.8</v>
      </c>
      <c r="N100" s="11"/>
      <c r="O100" s="11"/>
      <c r="P100" s="11"/>
      <c r="Q100" s="24">
        <f t="shared" si="24"/>
        <v>215159.47999999998</v>
      </c>
    </row>
    <row r="101" spans="1:18" s="75" customFormat="1" x14ac:dyDescent="0.2">
      <c r="A101" s="72" t="s">
        <v>75</v>
      </c>
      <c r="B101" s="72" t="s">
        <v>74</v>
      </c>
      <c r="C101" s="11">
        <v>1800000</v>
      </c>
      <c r="D101" s="76">
        <v>1346087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106141.06</v>
      </c>
      <c r="K101" s="11">
        <v>15286.19</v>
      </c>
      <c r="L101" s="11">
        <v>67508.429999999993</v>
      </c>
      <c r="M101" s="11">
        <v>26223.8</v>
      </c>
      <c r="N101" s="11"/>
      <c r="O101" s="11"/>
      <c r="P101" s="24"/>
      <c r="Q101" s="24">
        <f t="shared" si="24"/>
        <v>215159.47999999998</v>
      </c>
    </row>
    <row r="102" spans="1:18" s="75" customFormat="1" x14ac:dyDescent="0.2">
      <c r="A102" s="72" t="s">
        <v>142</v>
      </c>
      <c r="B102" s="72" t="s">
        <v>144</v>
      </c>
      <c r="C102" s="11">
        <v>0</v>
      </c>
      <c r="D102" s="11">
        <f>+D103+D104</f>
        <v>287245.55</v>
      </c>
      <c r="E102" s="11">
        <v>0</v>
      </c>
      <c r="F102" s="11">
        <v>0</v>
      </c>
      <c r="G102" s="11">
        <v>0</v>
      </c>
      <c r="H102" s="11">
        <f>+H103</f>
        <v>135245.54999999999</v>
      </c>
      <c r="I102" s="11">
        <v>0</v>
      </c>
      <c r="J102" s="11">
        <v>0</v>
      </c>
      <c r="K102" s="11">
        <v>0</v>
      </c>
      <c r="L102" s="11">
        <v>0</v>
      </c>
      <c r="M102" s="11">
        <f>M103</f>
        <v>86376</v>
      </c>
      <c r="N102" s="11"/>
      <c r="O102" s="11"/>
      <c r="P102" s="11"/>
      <c r="Q102" s="24">
        <f t="shared" si="24"/>
        <v>221621.55</v>
      </c>
    </row>
    <row r="103" spans="1:18" s="75" customFormat="1" x14ac:dyDescent="0.2">
      <c r="A103" s="72" t="s">
        <v>291</v>
      </c>
      <c r="B103" s="72" t="s">
        <v>292</v>
      </c>
      <c r="C103" s="11"/>
      <c r="D103" s="76">
        <v>287245.55</v>
      </c>
      <c r="E103" s="11">
        <v>0</v>
      </c>
      <c r="F103" s="11">
        <v>0</v>
      </c>
      <c r="G103" s="11">
        <v>0</v>
      </c>
      <c r="H103" s="76">
        <v>135245.54999999999</v>
      </c>
      <c r="I103" s="11">
        <v>0</v>
      </c>
      <c r="J103" s="11">
        <v>0</v>
      </c>
      <c r="K103" s="11">
        <v>0</v>
      </c>
      <c r="L103" s="11">
        <v>0</v>
      </c>
      <c r="M103" s="11">
        <v>86376</v>
      </c>
      <c r="N103" s="11"/>
      <c r="O103" s="11"/>
      <c r="P103" s="11"/>
      <c r="Q103" s="24">
        <f t="shared" si="24"/>
        <v>221621.55</v>
      </c>
    </row>
    <row r="104" spans="1:18" s="75" customFormat="1" x14ac:dyDescent="0.2">
      <c r="A104" s="72" t="s">
        <v>293</v>
      </c>
      <c r="B104" s="72" t="s">
        <v>294</v>
      </c>
      <c r="C104" s="11"/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/>
      <c r="O104" s="11"/>
      <c r="P104" s="11"/>
      <c r="Q104" s="24">
        <f t="shared" si="24"/>
        <v>0</v>
      </c>
    </row>
    <row r="105" spans="1:18" s="75" customFormat="1" ht="30" x14ac:dyDescent="0.2">
      <c r="A105" s="72" t="s">
        <v>143</v>
      </c>
      <c r="B105" s="72" t="s">
        <v>145</v>
      </c>
      <c r="C105" s="11">
        <v>0</v>
      </c>
      <c r="D105" s="11">
        <f>D106+D107+D108</f>
        <v>6500</v>
      </c>
      <c r="E105" s="11">
        <f t="shared" ref="E105" si="25">+E106+E108</f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/>
      <c r="O105" s="11"/>
      <c r="P105" s="11"/>
      <c r="Q105" s="24">
        <f t="shared" si="24"/>
        <v>0</v>
      </c>
    </row>
    <row r="106" spans="1:18" s="75" customFormat="1" x14ac:dyDescent="0.2">
      <c r="A106" s="72" t="s">
        <v>295</v>
      </c>
      <c r="B106" s="72" t="s">
        <v>296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/>
      <c r="O106" s="11"/>
      <c r="P106" s="11"/>
      <c r="Q106" s="24">
        <f t="shared" si="24"/>
        <v>0</v>
      </c>
    </row>
    <row r="107" spans="1:18" s="75" customFormat="1" x14ac:dyDescent="0.2">
      <c r="A107" s="72" t="s">
        <v>373</v>
      </c>
      <c r="B107" s="72" t="s">
        <v>374</v>
      </c>
      <c r="C107" s="11"/>
      <c r="D107" s="11">
        <v>6500</v>
      </c>
      <c r="E107" s="11"/>
      <c r="F107" s="11"/>
      <c r="G107" s="11"/>
      <c r="H107" s="11"/>
      <c r="I107" s="11"/>
      <c r="J107" s="11"/>
      <c r="K107" s="11"/>
      <c r="L107" s="11"/>
      <c r="M107" s="11">
        <v>0</v>
      </c>
      <c r="N107" s="11"/>
      <c r="O107" s="11"/>
      <c r="P107" s="11"/>
      <c r="Q107" s="24"/>
    </row>
    <row r="108" spans="1:18" s="75" customFormat="1" x14ac:dyDescent="0.2">
      <c r="A108" s="72" t="s">
        <v>297</v>
      </c>
      <c r="B108" s="72" t="s">
        <v>298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/>
      <c r="O108" s="11"/>
      <c r="P108" s="11"/>
      <c r="Q108" s="24">
        <f t="shared" si="24"/>
        <v>0</v>
      </c>
    </row>
    <row r="109" spans="1:18" s="75" customFormat="1" ht="30" x14ac:dyDescent="0.2">
      <c r="A109" s="72" t="s">
        <v>51</v>
      </c>
      <c r="B109" s="72" t="s">
        <v>52</v>
      </c>
      <c r="C109" s="11">
        <f>+C110+C111</f>
        <v>9408000</v>
      </c>
      <c r="D109" s="11">
        <f>+D110+D111+D114+D112</f>
        <v>10708725.439999999</v>
      </c>
      <c r="E109" s="11">
        <f>SUM(E110:E114)</f>
        <v>464500</v>
      </c>
      <c r="F109" s="11">
        <f t="shared" ref="F109:K109" si="26">SUM(F110:F114)</f>
        <v>464500</v>
      </c>
      <c r="G109" s="11">
        <f t="shared" si="26"/>
        <v>474000</v>
      </c>
      <c r="H109" s="11">
        <f t="shared" si="26"/>
        <v>474000</v>
      </c>
      <c r="I109" s="11">
        <f t="shared" si="26"/>
        <v>2762000</v>
      </c>
      <c r="J109" s="11">
        <f t="shared" si="26"/>
        <v>778966.27</v>
      </c>
      <c r="K109" s="11">
        <f t="shared" si="26"/>
        <v>467947.2</v>
      </c>
      <c r="L109" s="11">
        <f>SUM(L110:L114)</f>
        <v>725812</v>
      </c>
      <c r="M109" s="11">
        <f>SUM(M110:M114)</f>
        <v>716172.6</v>
      </c>
      <c r="N109" s="11"/>
      <c r="O109" s="11"/>
      <c r="P109" s="11"/>
      <c r="Q109" s="24">
        <f>SUM(E109:P109)</f>
        <v>7327898.0699999994</v>
      </c>
    </row>
    <row r="110" spans="1:18" s="75" customFormat="1" x14ac:dyDescent="0.2">
      <c r="A110" s="72" t="s">
        <v>53</v>
      </c>
      <c r="B110" s="72" t="s">
        <v>54</v>
      </c>
      <c r="C110" s="11">
        <v>9300000</v>
      </c>
      <c r="D110" s="76">
        <v>9300000</v>
      </c>
      <c r="E110" s="24">
        <v>464500</v>
      </c>
      <c r="F110" s="24">
        <v>464500</v>
      </c>
      <c r="G110" s="24">
        <v>474000</v>
      </c>
      <c r="H110" s="76">
        <v>474000</v>
      </c>
      <c r="I110" s="76">
        <v>2762000</v>
      </c>
      <c r="J110" s="24">
        <v>462000</v>
      </c>
      <c r="K110" s="24">
        <v>462000</v>
      </c>
      <c r="L110" s="24">
        <v>462000</v>
      </c>
      <c r="M110" s="24">
        <v>470500</v>
      </c>
      <c r="N110" s="24"/>
      <c r="O110" s="24"/>
      <c r="P110" s="24"/>
      <c r="Q110" s="24">
        <f>SUM(E110:P110)</f>
        <v>6495500</v>
      </c>
    </row>
    <row r="111" spans="1:18" s="75" customFormat="1" ht="30" x14ac:dyDescent="0.2">
      <c r="A111" s="72" t="s">
        <v>228</v>
      </c>
      <c r="B111" s="72" t="s">
        <v>227</v>
      </c>
      <c r="C111" s="11">
        <v>108000</v>
      </c>
      <c r="D111" s="76">
        <v>1402778.24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316966.27</v>
      </c>
      <c r="K111" s="11">
        <v>0</v>
      </c>
      <c r="L111" s="11">
        <v>263812</v>
      </c>
      <c r="M111" s="11">
        <v>245672.6</v>
      </c>
      <c r="N111" s="11"/>
      <c r="O111" s="11"/>
      <c r="P111" s="11"/>
      <c r="Q111" s="24">
        <f t="shared" ref="Q111:Q114" si="27">SUM(E111:P111)</f>
        <v>826450.87</v>
      </c>
    </row>
    <row r="112" spans="1:18" s="75" customFormat="1" x14ac:dyDescent="0.2">
      <c r="A112" s="72" t="s">
        <v>299</v>
      </c>
      <c r="B112" s="72" t="s">
        <v>300</v>
      </c>
      <c r="C112" s="11">
        <v>0</v>
      </c>
      <c r="D112" s="76">
        <v>5947.2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5947.2</v>
      </c>
      <c r="L112" s="11">
        <v>0</v>
      </c>
      <c r="M112" s="11">
        <v>0</v>
      </c>
      <c r="N112" s="11"/>
      <c r="O112" s="11"/>
      <c r="P112" s="11"/>
      <c r="Q112" s="24">
        <f t="shared" si="27"/>
        <v>5947.2</v>
      </c>
    </row>
    <row r="113" spans="1:17" s="75" customFormat="1" ht="30" x14ac:dyDescent="0.2">
      <c r="A113" s="72" t="s">
        <v>301</v>
      </c>
      <c r="B113" s="72" t="s">
        <v>302</v>
      </c>
      <c r="C113" s="11">
        <v>0</v>
      </c>
      <c r="D113" s="76"/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/>
      <c r="O113" s="11"/>
      <c r="P113" s="11"/>
      <c r="Q113" s="24">
        <f t="shared" si="27"/>
        <v>0</v>
      </c>
    </row>
    <row r="114" spans="1:17" s="75" customFormat="1" x14ac:dyDescent="0.2">
      <c r="A114" s="72" t="s">
        <v>303</v>
      </c>
      <c r="B114" s="72" t="s">
        <v>304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/>
      <c r="O114" s="11"/>
      <c r="P114" s="11"/>
      <c r="Q114" s="24">
        <f t="shared" si="27"/>
        <v>0</v>
      </c>
    </row>
    <row r="115" spans="1:17" s="75" customFormat="1" ht="30" x14ac:dyDescent="0.2">
      <c r="A115" s="72" t="s">
        <v>146</v>
      </c>
      <c r="B115" s="72" t="s">
        <v>147</v>
      </c>
      <c r="C115" s="11">
        <v>0</v>
      </c>
      <c r="D115" s="11">
        <v>0</v>
      </c>
      <c r="E115" s="24">
        <v>0</v>
      </c>
      <c r="F115" s="24">
        <v>0</v>
      </c>
      <c r="G115" s="36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11"/>
      <c r="O115" s="11"/>
      <c r="P115" s="11"/>
      <c r="Q115" s="11">
        <f>SUM(E115:P115)</f>
        <v>0</v>
      </c>
    </row>
    <row r="116" spans="1:17" s="75" customFormat="1" x14ac:dyDescent="0.2">
      <c r="A116" s="72" t="s">
        <v>76</v>
      </c>
      <c r="B116" s="72" t="s">
        <v>77</v>
      </c>
      <c r="C116" s="11">
        <f>SUM(C117:C120)</f>
        <v>3274500</v>
      </c>
      <c r="D116" s="11">
        <f>SUM(D117:D127)</f>
        <v>11331516.1</v>
      </c>
      <c r="E116" s="41">
        <f>SUM(E117:E120)</f>
        <v>0</v>
      </c>
      <c r="F116" s="41">
        <f t="shared" ref="F116" si="28">SUM(F117:F120)</f>
        <v>0</v>
      </c>
      <c r="G116" s="41">
        <f>SUM(G117:G120)</f>
        <v>38940</v>
      </c>
      <c r="H116" s="41">
        <f t="shared" ref="H116:M116" si="29">SUM(H117:H127)</f>
        <v>796765.91999999993</v>
      </c>
      <c r="I116" s="41">
        <f t="shared" si="29"/>
        <v>163489</v>
      </c>
      <c r="J116" s="41">
        <f t="shared" si="29"/>
        <v>1782611.04</v>
      </c>
      <c r="K116" s="41">
        <f t="shared" si="29"/>
        <v>416642.49</v>
      </c>
      <c r="L116" s="41">
        <f t="shared" si="29"/>
        <v>977928.57000000007</v>
      </c>
      <c r="M116" s="41">
        <f t="shared" si="29"/>
        <v>382948.14</v>
      </c>
      <c r="N116" s="11"/>
      <c r="O116" s="11"/>
      <c r="P116" s="11"/>
      <c r="Q116" s="24">
        <f>SUM(E116:P116)</f>
        <v>4559325.16</v>
      </c>
    </row>
    <row r="117" spans="1:17" s="75" customFormat="1" x14ac:dyDescent="0.2">
      <c r="A117" s="72" t="s">
        <v>92</v>
      </c>
      <c r="B117" s="72" t="s">
        <v>305</v>
      </c>
      <c r="C117" s="11">
        <v>474500</v>
      </c>
      <c r="D117" s="76">
        <v>482605</v>
      </c>
      <c r="E117" s="24">
        <v>0</v>
      </c>
      <c r="F117" s="24">
        <v>0</v>
      </c>
      <c r="G117" s="36">
        <v>0</v>
      </c>
      <c r="H117" s="24">
        <v>0</v>
      </c>
      <c r="I117" s="24">
        <v>0</v>
      </c>
      <c r="J117" s="24">
        <v>1782611.04</v>
      </c>
      <c r="K117" s="24">
        <v>242268.65</v>
      </c>
      <c r="L117" s="24">
        <v>16208.6</v>
      </c>
      <c r="M117" s="24">
        <v>0</v>
      </c>
      <c r="N117" s="24"/>
      <c r="O117" s="24"/>
      <c r="P117" s="24"/>
      <c r="Q117" s="24">
        <f t="shared" ref="Q117:Q127" si="30">SUM(E117:P117)</f>
        <v>2041088.29</v>
      </c>
    </row>
    <row r="118" spans="1:17" s="75" customFormat="1" x14ac:dyDescent="0.2">
      <c r="A118" s="72" t="s">
        <v>306</v>
      </c>
      <c r="B118" s="72" t="s">
        <v>307</v>
      </c>
      <c r="C118" s="11">
        <v>0</v>
      </c>
      <c r="D118" s="76"/>
      <c r="E118" s="24"/>
      <c r="F118" s="24"/>
      <c r="G118" s="24">
        <v>38940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/>
      <c r="O118" s="24"/>
      <c r="P118" s="24"/>
      <c r="Q118" s="24">
        <f>SUM(E118:P118)</f>
        <v>38940</v>
      </c>
    </row>
    <row r="119" spans="1:17" s="75" customFormat="1" ht="22.5" customHeight="1" x14ac:dyDescent="0.2">
      <c r="A119" s="72" t="s">
        <v>229</v>
      </c>
      <c r="B119" s="72" t="s">
        <v>230</v>
      </c>
      <c r="C119" s="11">
        <v>0</v>
      </c>
      <c r="D119" s="76">
        <v>888941.45</v>
      </c>
      <c r="F119" s="24"/>
      <c r="G119" s="36">
        <v>0</v>
      </c>
      <c r="H119" s="76">
        <v>80004</v>
      </c>
      <c r="I119" s="24">
        <v>0</v>
      </c>
      <c r="K119" s="24">
        <v>42733.04</v>
      </c>
      <c r="L119" s="24">
        <v>49082.400000000001</v>
      </c>
      <c r="M119" s="24">
        <v>17762.64</v>
      </c>
      <c r="N119" s="24"/>
      <c r="O119" s="24"/>
      <c r="P119" s="24"/>
      <c r="Q119" s="24">
        <f t="shared" si="30"/>
        <v>189582.08000000002</v>
      </c>
    </row>
    <row r="120" spans="1:17" s="75" customFormat="1" x14ac:dyDescent="0.2">
      <c r="A120" s="72" t="s">
        <v>79</v>
      </c>
      <c r="B120" s="72" t="s">
        <v>78</v>
      </c>
      <c r="C120" s="11">
        <v>2800000</v>
      </c>
      <c r="D120" s="76">
        <v>6654818.8099999996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838403.39</v>
      </c>
      <c r="M120" s="24">
        <v>360356.94</v>
      </c>
      <c r="N120" s="24"/>
      <c r="O120" s="24"/>
      <c r="P120" s="24"/>
      <c r="Q120" s="24">
        <f t="shared" si="30"/>
        <v>1198760.33</v>
      </c>
    </row>
    <row r="121" spans="1:17" s="75" customFormat="1" x14ac:dyDescent="0.2">
      <c r="A121" s="72" t="s">
        <v>308</v>
      </c>
      <c r="B121" s="72" t="s">
        <v>309</v>
      </c>
      <c r="C121" s="11">
        <v>0</v>
      </c>
      <c r="D121" s="76">
        <v>954299.16</v>
      </c>
      <c r="E121" s="24">
        <v>0</v>
      </c>
      <c r="F121" s="24">
        <v>0</v>
      </c>
      <c r="G121" s="24">
        <v>0</v>
      </c>
      <c r="H121" s="76">
        <v>269799.15999999997</v>
      </c>
      <c r="I121" s="24">
        <v>0</v>
      </c>
      <c r="J121" s="24">
        <v>0</v>
      </c>
      <c r="K121" s="24">
        <v>131570</v>
      </c>
      <c r="L121" s="24">
        <v>0</v>
      </c>
      <c r="M121" s="24">
        <v>0</v>
      </c>
      <c r="N121" s="24"/>
      <c r="O121" s="24"/>
      <c r="P121" s="24"/>
      <c r="Q121" s="24">
        <f t="shared" si="30"/>
        <v>401369.16</v>
      </c>
    </row>
    <row r="122" spans="1:17" s="75" customFormat="1" x14ac:dyDescent="0.2">
      <c r="A122" s="72" t="s">
        <v>231</v>
      </c>
      <c r="B122" s="72" t="s">
        <v>232</v>
      </c>
      <c r="C122" s="11">
        <v>0</v>
      </c>
      <c r="D122" s="76">
        <v>808539.36</v>
      </c>
      <c r="E122" s="24">
        <v>0</v>
      </c>
      <c r="F122" s="24">
        <v>0</v>
      </c>
      <c r="G122" s="24">
        <v>0</v>
      </c>
      <c r="H122" s="76">
        <v>292710.8</v>
      </c>
      <c r="I122" s="24">
        <v>0</v>
      </c>
      <c r="J122" s="24">
        <v>0</v>
      </c>
      <c r="K122" s="24">
        <v>0</v>
      </c>
      <c r="L122" s="24">
        <v>0</v>
      </c>
      <c r="M122" s="24">
        <v>4828.5600000000004</v>
      </c>
      <c r="N122" s="24"/>
      <c r="O122" s="24"/>
      <c r="P122" s="24"/>
      <c r="Q122" s="24">
        <f t="shared" si="30"/>
        <v>297539.36</v>
      </c>
    </row>
    <row r="123" spans="1:17" s="75" customFormat="1" x14ac:dyDescent="0.2">
      <c r="A123" s="72" t="s">
        <v>310</v>
      </c>
      <c r="B123" s="72" t="s">
        <v>311</v>
      </c>
      <c r="C123" s="11">
        <v>0</v>
      </c>
      <c r="D123" s="76">
        <v>183600.06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/>
      <c r="O123" s="24"/>
      <c r="P123" s="24"/>
      <c r="Q123" s="24">
        <f t="shared" si="30"/>
        <v>0</v>
      </c>
    </row>
    <row r="124" spans="1:17" s="75" customFormat="1" x14ac:dyDescent="0.2">
      <c r="A124" s="72" t="s">
        <v>312</v>
      </c>
      <c r="B124" s="72" t="s">
        <v>313</v>
      </c>
      <c r="C124" s="11">
        <v>0</v>
      </c>
      <c r="D124" s="76">
        <v>661461.56999999995</v>
      </c>
      <c r="E124" s="24">
        <v>0</v>
      </c>
      <c r="F124" s="24">
        <v>0</v>
      </c>
      <c r="G124" s="24">
        <v>0</v>
      </c>
      <c r="H124" s="76">
        <v>122391.96</v>
      </c>
      <c r="I124" s="24">
        <v>163489</v>
      </c>
      <c r="J124" s="24">
        <v>0</v>
      </c>
      <c r="K124" s="24">
        <v>0</v>
      </c>
      <c r="L124" s="24">
        <v>0</v>
      </c>
      <c r="M124" s="24">
        <v>0</v>
      </c>
      <c r="N124" s="24"/>
      <c r="O124" s="24"/>
      <c r="P124" s="24"/>
      <c r="Q124" s="24">
        <f t="shared" si="30"/>
        <v>285880.96000000002</v>
      </c>
    </row>
    <row r="125" spans="1:17" s="75" customFormat="1" x14ac:dyDescent="0.2">
      <c r="A125" s="72" t="s">
        <v>314</v>
      </c>
      <c r="B125" s="72" t="s">
        <v>315</v>
      </c>
      <c r="C125" s="11">
        <v>0</v>
      </c>
      <c r="D125" s="11">
        <v>525116.51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60" t="s">
        <v>361</v>
      </c>
      <c r="L125" s="24">
        <v>0</v>
      </c>
      <c r="M125" s="24">
        <v>0</v>
      </c>
      <c r="N125" s="24"/>
      <c r="O125" s="24"/>
      <c r="P125" s="24"/>
      <c r="Q125" s="24">
        <f t="shared" si="30"/>
        <v>0</v>
      </c>
    </row>
    <row r="126" spans="1:17" s="75" customFormat="1" x14ac:dyDescent="0.2">
      <c r="A126" s="72" t="s">
        <v>316</v>
      </c>
      <c r="B126" s="72" t="s">
        <v>317</v>
      </c>
      <c r="C126" s="11">
        <v>0</v>
      </c>
      <c r="D126" s="76">
        <v>74200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73230.8</v>
      </c>
      <c r="M126" s="24">
        <v>0</v>
      </c>
      <c r="N126" s="24"/>
      <c r="O126" s="24"/>
      <c r="P126" s="24"/>
      <c r="Q126" s="24">
        <f t="shared" si="30"/>
        <v>73230.8</v>
      </c>
    </row>
    <row r="127" spans="1:17" s="75" customFormat="1" x14ac:dyDescent="0.2">
      <c r="A127" s="72" t="s">
        <v>318</v>
      </c>
      <c r="B127" s="72" t="s">
        <v>319</v>
      </c>
      <c r="C127" s="11">
        <v>0</v>
      </c>
      <c r="D127" s="76">
        <v>97934.18</v>
      </c>
      <c r="E127" s="24">
        <v>0</v>
      </c>
      <c r="F127" s="24">
        <v>0</v>
      </c>
      <c r="G127" s="24">
        <v>0</v>
      </c>
      <c r="H127" s="76">
        <v>31860</v>
      </c>
      <c r="I127" s="24">
        <v>0</v>
      </c>
      <c r="J127" s="24">
        <v>0</v>
      </c>
      <c r="K127" s="24">
        <v>70.8</v>
      </c>
      <c r="L127" s="24">
        <v>1003.38</v>
      </c>
      <c r="M127" s="24">
        <v>0</v>
      </c>
      <c r="N127" s="24"/>
      <c r="O127" s="24"/>
      <c r="P127" s="24"/>
      <c r="Q127" s="24">
        <f t="shared" si="30"/>
        <v>32934.18</v>
      </c>
    </row>
    <row r="128" spans="1:17" s="22" customFormat="1" x14ac:dyDescent="0.2">
      <c r="A128" s="33">
        <v>2.4</v>
      </c>
      <c r="B128" s="34" t="s">
        <v>55</v>
      </c>
      <c r="C128" s="35">
        <f t="shared" ref="C128:M128" si="31">+C129+C133+C134+C135+C136+C137+C138</f>
        <v>20535693475</v>
      </c>
      <c r="D128" s="35">
        <f t="shared" si="31"/>
        <v>20500717583.32</v>
      </c>
      <c r="E128" s="35">
        <f t="shared" si="31"/>
        <v>1574340494.76</v>
      </c>
      <c r="F128" s="35">
        <f t="shared" si="31"/>
        <v>1606120169.8299999</v>
      </c>
      <c r="G128" s="35">
        <f t="shared" si="31"/>
        <v>1605887756.02</v>
      </c>
      <c r="H128" s="35">
        <f t="shared" si="31"/>
        <v>1608189203.1500001</v>
      </c>
      <c r="I128" s="35">
        <f t="shared" si="31"/>
        <v>1603625852.8299999</v>
      </c>
      <c r="J128" s="35">
        <f t="shared" si="31"/>
        <v>1604262526.72</v>
      </c>
      <c r="K128" s="35">
        <f t="shared" si="31"/>
        <v>1597902038.78</v>
      </c>
      <c r="L128" s="35">
        <f t="shared" si="31"/>
        <v>1597769601.9099998</v>
      </c>
      <c r="M128" s="35">
        <f t="shared" si="31"/>
        <v>1766359922.7900002</v>
      </c>
      <c r="N128" s="35"/>
      <c r="O128" s="35"/>
      <c r="P128" s="35"/>
      <c r="Q128" s="30">
        <f>SUM(E128:P128)</f>
        <v>14564457566.790001</v>
      </c>
    </row>
    <row r="129" spans="1:17" s="75" customFormat="1" x14ac:dyDescent="0.2">
      <c r="A129" s="72" t="s">
        <v>56</v>
      </c>
      <c r="B129" s="72" t="s">
        <v>57</v>
      </c>
      <c r="C129" s="11">
        <f>SUM(C130:C131)</f>
        <v>20535693475</v>
      </c>
      <c r="D129" s="11">
        <f>D130+D131+D132</f>
        <v>20500717583.32</v>
      </c>
      <c r="E129" s="11">
        <f t="shared" ref="E129:K129" si="32">SUM(E130:E131)</f>
        <v>1574340494.76</v>
      </c>
      <c r="F129" s="11">
        <f t="shared" si="32"/>
        <v>1606120169.8299999</v>
      </c>
      <c r="G129" s="11">
        <f t="shared" si="32"/>
        <v>1605887756.02</v>
      </c>
      <c r="H129" s="11">
        <f t="shared" si="32"/>
        <v>1608189203.1500001</v>
      </c>
      <c r="I129" s="11">
        <f t="shared" si="32"/>
        <v>1603625852.8299999</v>
      </c>
      <c r="J129" s="11">
        <f t="shared" si="32"/>
        <v>1604262526.72</v>
      </c>
      <c r="K129" s="11">
        <f t="shared" si="32"/>
        <v>1597902038.78</v>
      </c>
      <c r="L129" s="11">
        <f>L130+L131</f>
        <v>1597769601.9099998</v>
      </c>
      <c r="M129" s="11">
        <f>M130+M131</f>
        <v>1766359922.7900002</v>
      </c>
      <c r="N129" s="11"/>
      <c r="O129" s="11"/>
      <c r="P129" s="11"/>
      <c r="Q129" s="24">
        <f>SUM(E129:P129)</f>
        <v>14564457566.790001</v>
      </c>
    </row>
    <row r="130" spans="1:17" s="75" customFormat="1" x14ac:dyDescent="0.2">
      <c r="A130" s="72" t="s">
        <v>88</v>
      </c>
      <c r="B130" s="72" t="s">
        <v>89</v>
      </c>
      <c r="C130" s="11">
        <v>94647708</v>
      </c>
      <c r="D130" s="11">
        <v>130676503.09999999</v>
      </c>
      <c r="E130" s="24">
        <v>10040408.449999999</v>
      </c>
      <c r="F130" s="24">
        <v>10933448.84</v>
      </c>
      <c r="G130" s="24">
        <v>10933448.84</v>
      </c>
      <c r="H130" s="76">
        <v>10933083.92</v>
      </c>
      <c r="I130" s="76">
        <v>10934093.539999999</v>
      </c>
      <c r="J130" s="24">
        <v>10934093.539999999</v>
      </c>
      <c r="K130" s="24">
        <v>10879328.84</v>
      </c>
      <c r="L130" s="24">
        <v>10879328.84</v>
      </c>
      <c r="M130" s="24">
        <v>10874563.9</v>
      </c>
      <c r="N130" s="24"/>
      <c r="O130" s="24"/>
      <c r="P130" s="24"/>
      <c r="Q130" s="24">
        <f t="shared" si="9"/>
        <v>97341798.710000008</v>
      </c>
    </row>
    <row r="131" spans="1:17" s="75" customFormat="1" x14ac:dyDescent="0.2">
      <c r="A131" s="72" t="s">
        <v>58</v>
      </c>
      <c r="B131" s="72" t="s">
        <v>59</v>
      </c>
      <c r="C131" s="11">
        <v>20441045767</v>
      </c>
      <c r="D131" s="76">
        <v>20370016971.900002</v>
      </c>
      <c r="E131" s="24">
        <v>1564300086.3099999</v>
      </c>
      <c r="F131" s="24">
        <v>1595186720.99</v>
      </c>
      <c r="G131" s="24">
        <v>1594954307.1800001</v>
      </c>
      <c r="H131" s="76">
        <v>1597256119.23</v>
      </c>
      <c r="I131" s="76">
        <v>1592691759.29</v>
      </c>
      <c r="J131" s="24">
        <v>1593328433.1800001</v>
      </c>
      <c r="K131" s="24">
        <v>1587022709.9400001</v>
      </c>
      <c r="L131" s="24">
        <v>1586890273.0699999</v>
      </c>
      <c r="M131" s="24">
        <v>1755485358.8900001</v>
      </c>
      <c r="N131" s="24"/>
      <c r="O131" s="24"/>
      <c r="P131" s="24"/>
      <c r="Q131" s="24">
        <f t="shared" si="9"/>
        <v>14467115768.08</v>
      </c>
    </row>
    <row r="132" spans="1:17" s="75" customFormat="1" ht="30" x14ac:dyDescent="0.2">
      <c r="A132" s="72" t="s">
        <v>375</v>
      </c>
      <c r="B132" s="72" t="s">
        <v>376</v>
      </c>
      <c r="C132" s="11"/>
      <c r="D132" s="76">
        <v>24108.32</v>
      </c>
      <c r="E132" s="24"/>
      <c r="F132" s="24"/>
      <c r="G132" s="24"/>
      <c r="H132" s="76"/>
      <c r="I132" s="76"/>
      <c r="J132" s="24"/>
      <c r="K132" s="24"/>
      <c r="L132" s="24">
        <v>0</v>
      </c>
      <c r="M132" s="24">
        <v>0</v>
      </c>
      <c r="N132" s="24"/>
      <c r="O132" s="24"/>
      <c r="P132" s="24"/>
      <c r="Q132" s="24"/>
    </row>
    <row r="133" spans="1:17" s="75" customFormat="1" ht="30" x14ac:dyDescent="0.2">
      <c r="A133" s="72" t="s">
        <v>148</v>
      </c>
      <c r="B133" s="72" t="s">
        <v>154</v>
      </c>
      <c r="C133" s="11">
        <v>0</v>
      </c>
      <c r="D133" s="11"/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/>
      <c r="O133" s="11"/>
      <c r="P133" s="11"/>
      <c r="Q133" s="11">
        <f>SUM(E133:P133)</f>
        <v>0</v>
      </c>
    </row>
    <row r="134" spans="1:17" s="25" customFormat="1" ht="30" x14ac:dyDescent="0.2">
      <c r="A134" s="4" t="s">
        <v>149</v>
      </c>
      <c r="B134" s="4" t="s">
        <v>155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/>
      <c r="O134" s="11"/>
      <c r="P134" s="11"/>
      <c r="Q134" s="11">
        <f>SUM(E134:P134)</f>
        <v>0</v>
      </c>
    </row>
    <row r="135" spans="1:17" s="25" customFormat="1" ht="30" x14ac:dyDescent="0.2">
      <c r="A135" s="4" t="s">
        <v>150</v>
      </c>
      <c r="B135" s="4" t="s">
        <v>156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/>
      <c r="O135" s="11"/>
      <c r="P135" s="11"/>
      <c r="Q135" s="11">
        <f t="shared" si="9"/>
        <v>0</v>
      </c>
    </row>
    <row r="136" spans="1:17" s="25" customFormat="1" ht="30" x14ac:dyDescent="0.2">
      <c r="A136" s="4" t="s">
        <v>151</v>
      </c>
      <c r="B136" s="4" t="s">
        <v>157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/>
      <c r="O136" s="11"/>
      <c r="P136" s="11"/>
      <c r="Q136" s="11">
        <f>SUM(E136:P136)</f>
        <v>0</v>
      </c>
    </row>
    <row r="137" spans="1:17" s="25" customFormat="1" x14ac:dyDescent="0.2">
      <c r="A137" s="4" t="s">
        <v>152</v>
      </c>
      <c r="B137" s="4" t="s">
        <v>158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/>
      <c r="O137" s="11"/>
      <c r="P137" s="11"/>
      <c r="Q137" s="11">
        <f t="shared" si="9"/>
        <v>0</v>
      </c>
    </row>
    <row r="138" spans="1:17" s="25" customFormat="1" ht="30" x14ac:dyDescent="0.2">
      <c r="A138" s="4" t="s">
        <v>153</v>
      </c>
      <c r="B138" s="4" t="s">
        <v>159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/>
      <c r="K138" s="11"/>
      <c r="L138" s="11"/>
      <c r="M138" s="11"/>
      <c r="N138" s="11"/>
      <c r="O138" s="11"/>
      <c r="P138" s="11"/>
      <c r="Q138" s="11">
        <f t="shared" si="9"/>
        <v>0</v>
      </c>
    </row>
    <row r="139" spans="1:17" s="22" customFormat="1" x14ac:dyDescent="0.2">
      <c r="A139" s="33">
        <v>2.5</v>
      </c>
      <c r="B139" s="34" t="s">
        <v>103</v>
      </c>
      <c r="C139" s="35">
        <f>SUM(C140:C146)</f>
        <v>0</v>
      </c>
      <c r="D139" s="35"/>
      <c r="E139" s="35">
        <f t="shared" ref="E139" si="33">SUM(E140:E146)</f>
        <v>0</v>
      </c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>
        <f>SUM(E139:P139)</f>
        <v>0</v>
      </c>
    </row>
    <row r="140" spans="1:17" s="25" customFormat="1" x14ac:dyDescent="0.2">
      <c r="A140" s="4" t="s">
        <v>104</v>
      </c>
      <c r="B140" s="4" t="s">
        <v>111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/>
      <c r="O140" s="11"/>
      <c r="P140" s="11"/>
      <c r="Q140" s="11">
        <f>SUM(E140:P140)</f>
        <v>0</v>
      </c>
    </row>
    <row r="141" spans="1:17" s="25" customFormat="1" ht="30" x14ac:dyDescent="0.2">
      <c r="A141" s="4" t="s">
        <v>105</v>
      </c>
      <c r="B141" s="4" t="s">
        <v>112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/>
      <c r="O141" s="11"/>
      <c r="P141" s="11"/>
      <c r="Q141" s="11">
        <f t="shared" ref="Q141:Q146" si="34">SUM(E141:P141)</f>
        <v>0</v>
      </c>
    </row>
    <row r="142" spans="1:17" s="25" customFormat="1" ht="30" x14ac:dyDescent="0.2">
      <c r="A142" s="4" t="s">
        <v>106</v>
      </c>
      <c r="B142" s="4" t="s">
        <v>113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/>
      <c r="O142" s="11"/>
      <c r="P142" s="11"/>
      <c r="Q142" s="11">
        <f t="shared" si="34"/>
        <v>0</v>
      </c>
    </row>
    <row r="143" spans="1:17" s="25" customFormat="1" ht="30" x14ac:dyDescent="0.2">
      <c r="A143" s="4" t="s">
        <v>107</v>
      </c>
      <c r="B143" s="4" t="s">
        <v>114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/>
      <c r="O143" s="11"/>
      <c r="P143" s="11"/>
      <c r="Q143" s="11">
        <f t="shared" si="34"/>
        <v>0</v>
      </c>
    </row>
    <row r="144" spans="1:17" s="25" customFormat="1" ht="30" x14ac:dyDescent="0.2">
      <c r="A144" s="4" t="s">
        <v>108</v>
      </c>
      <c r="B144" s="4" t="s">
        <v>115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/>
      <c r="O144" s="11"/>
      <c r="P144" s="11"/>
      <c r="Q144" s="11">
        <f t="shared" si="34"/>
        <v>0</v>
      </c>
    </row>
    <row r="145" spans="1:17" s="25" customFormat="1" x14ac:dyDescent="0.2">
      <c r="A145" s="4" t="s">
        <v>109</v>
      </c>
      <c r="B145" s="4" t="s">
        <v>116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/>
      <c r="O145" s="11"/>
      <c r="P145" s="11"/>
      <c r="Q145" s="11">
        <f t="shared" si="34"/>
        <v>0</v>
      </c>
    </row>
    <row r="146" spans="1:17" s="25" customFormat="1" ht="30" x14ac:dyDescent="0.2">
      <c r="A146" s="4" t="s">
        <v>110</v>
      </c>
      <c r="B146" s="4" t="s">
        <v>117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/>
      <c r="O146" s="11"/>
      <c r="P146" s="11"/>
      <c r="Q146" s="11">
        <f t="shared" si="34"/>
        <v>0</v>
      </c>
    </row>
    <row r="147" spans="1:17" s="22" customFormat="1" x14ac:dyDescent="0.2">
      <c r="A147" s="33">
        <v>2.6</v>
      </c>
      <c r="B147" s="34" t="s">
        <v>94</v>
      </c>
      <c r="C147" s="35">
        <f>+C148+C155+C158+C160+C166+C168+C169+C171</f>
        <v>1900000</v>
      </c>
      <c r="D147" s="35">
        <f>+D148+D153+D155+D169+D160+D166+D158</f>
        <v>10706166.970000001</v>
      </c>
      <c r="E147" s="35">
        <f t="shared" ref="E147:G147" si="35">+E148+E155+E158+E160+E166+E168+E169+E171</f>
        <v>0</v>
      </c>
      <c r="F147" s="35">
        <f t="shared" si="35"/>
        <v>0</v>
      </c>
      <c r="G147" s="35">
        <f t="shared" si="35"/>
        <v>0</v>
      </c>
      <c r="H147" s="35">
        <f>+H148+H155+H158+H160+H166+H168+H169+H171+H153</f>
        <v>844408.9</v>
      </c>
      <c r="I147" s="35">
        <f>+I148+I155+I158+I160+I166+I168+I169+I171+I153</f>
        <v>258537.99</v>
      </c>
      <c r="J147" s="35">
        <f>+J148+J155+J158+J160+J166+J168+J169+J171+J153</f>
        <v>50224.990000000005</v>
      </c>
      <c r="K147" s="35">
        <f>+K148+K158+K160+K166+K168+K169+K171+K153</f>
        <v>55559.12</v>
      </c>
      <c r="L147" s="35">
        <f>+L148+M155+L158+L160+L166+L168+L169+L171+L153+L155</f>
        <v>1304657.0900000001</v>
      </c>
      <c r="M147" s="35">
        <f>M148+M156+M160+M170</f>
        <v>832470.27</v>
      </c>
      <c r="N147" s="35"/>
      <c r="O147" s="35"/>
      <c r="P147" s="35"/>
      <c r="Q147" s="30">
        <f>SUM(E147:P147)</f>
        <v>3345858.3600000003</v>
      </c>
    </row>
    <row r="148" spans="1:17" s="75" customFormat="1" x14ac:dyDescent="0.2">
      <c r="A148" s="72" t="s">
        <v>95</v>
      </c>
      <c r="B148" s="72" t="s">
        <v>96</v>
      </c>
      <c r="C148" s="11">
        <f>+C149</f>
        <v>1100000</v>
      </c>
      <c r="D148" s="11">
        <f>D150+D149+D151</f>
        <v>6020990.4000000004</v>
      </c>
      <c r="E148" s="11">
        <v>0</v>
      </c>
      <c r="F148" s="11">
        <v>0</v>
      </c>
      <c r="G148" s="11">
        <v>0</v>
      </c>
      <c r="H148" s="11">
        <f>SUM(H149:H152)</f>
        <v>670987.4</v>
      </c>
      <c r="I148" s="11">
        <f>SUM(I149:I152)</f>
        <v>0</v>
      </c>
      <c r="J148" s="11">
        <f>SUM(J149:J152)</f>
        <v>0</v>
      </c>
      <c r="K148" s="11">
        <f>SUM(K149:K152)</f>
        <v>55559.12</v>
      </c>
      <c r="L148" s="11">
        <v>0</v>
      </c>
      <c r="M148" s="11">
        <f>M149+M151</f>
        <v>188433.91999999998</v>
      </c>
      <c r="N148" s="11"/>
      <c r="O148" s="11"/>
      <c r="P148" s="11"/>
      <c r="Q148" s="24">
        <f>SUM(E148:P148)</f>
        <v>914980.44</v>
      </c>
    </row>
    <row r="149" spans="1:17" s="75" customFormat="1" x14ac:dyDescent="0.25">
      <c r="A149" s="72" t="s">
        <v>97</v>
      </c>
      <c r="B149" s="72" t="s">
        <v>98</v>
      </c>
      <c r="C149" s="71">
        <v>1100000</v>
      </c>
      <c r="D149" s="76">
        <v>1500000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/>
      <c r="L149" s="11">
        <v>0</v>
      </c>
      <c r="M149" s="11">
        <v>70554.559999999998</v>
      </c>
      <c r="N149" s="11"/>
      <c r="O149" s="11"/>
      <c r="P149" s="11"/>
      <c r="Q149" s="24">
        <f>SUM(E149:P149)</f>
        <v>70554.559999999998</v>
      </c>
    </row>
    <row r="150" spans="1:17" s="75" customFormat="1" ht="30" x14ac:dyDescent="0.25">
      <c r="A150" s="72" t="s">
        <v>320</v>
      </c>
      <c r="B150" s="72" t="s">
        <v>321</v>
      </c>
      <c r="C150" s="71">
        <v>0</v>
      </c>
      <c r="D150" s="76">
        <v>3420990.4</v>
      </c>
      <c r="E150" s="11">
        <v>0</v>
      </c>
      <c r="F150" s="11">
        <v>0</v>
      </c>
      <c r="G150" s="11">
        <v>0</v>
      </c>
      <c r="H150" s="76">
        <v>670987.4</v>
      </c>
      <c r="I150" s="11">
        <v>0</v>
      </c>
      <c r="J150" s="11">
        <v>0</v>
      </c>
      <c r="K150" s="11">
        <v>55559.12</v>
      </c>
      <c r="L150" s="11">
        <v>0</v>
      </c>
      <c r="M150" s="11">
        <v>0</v>
      </c>
      <c r="N150" s="11"/>
      <c r="O150" s="11"/>
      <c r="P150" s="11"/>
      <c r="Q150" s="24"/>
    </row>
    <row r="151" spans="1:17" s="75" customFormat="1" x14ac:dyDescent="0.25">
      <c r="A151" s="72" t="s">
        <v>322</v>
      </c>
      <c r="B151" s="72" t="s">
        <v>323</v>
      </c>
      <c r="C151" s="71"/>
      <c r="D151" s="76">
        <v>1100000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117879.36</v>
      </c>
      <c r="N151" s="11"/>
      <c r="O151" s="11"/>
      <c r="P151" s="11"/>
      <c r="Q151" s="24"/>
    </row>
    <row r="152" spans="1:17" s="75" customFormat="1" ht="30" x14ac:dyDescent="0.25">
      <c r="A152" s="72" t="s">
        <v>324</v>
      </c>
      <c r="B152" s="72" t="s">
        <v>325</v>
      </c>
      <c r="C152" s="7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/>
      <c r="O152" s="11"/>
      <c r="P152" s="11"/>
      <c r="Q152" s="24"/>
    </row>
    <row r="153" spans="1:17" s="75" customFormat="1" x14ac:dyDescent="0.25">
      <c r="A153" s="72" t="s">
        <v>160</v>
      </c>
      <c r="B153" s="72" t="s">
        <v>161</v>
      </c>
      <c r="C153" s="71">
        <v>0</v>
      </c>
      <c r="D153" s="11">
        <f>D154</f>
        <v>431959.49</v>
      </c>
      <c r="E153" s="11">
        <v>0</v>
      </c>
      <c r="F153" s="11">
        <v>0</v>
      </c>
      <c r="G153" s="11">
        <v>0</v>
      </c>
      <c r="H153" s="11">
        <f>+H154</f>
        <v>173421.5</v>
      </c>
      <c r="I153" s="11">
        <f>+I154</f>
        <v>258537.99</v>
      </c>
      <c r="J153" s="11">
        <f>+J154</f>
        <v>0</v>
      </c>
      <c r="K153" s="11">
        <v>0</v>
      </c>
      <c r="L153" s="11">
        <v>0</v>
      </c>
      <c r="M153" s="11">
        <v>0</v>
      </c>
      <c r="N153" s="11"/>
      <c r="O153" s="11"/>
      <c r="P153" s="11"/>
      <c r="Q153" s="11">
        <v>0</v>
      </c>
    </row>
    <row r="154" spans="1:17" s="75" customFormat="1" x14ac:dyDescent="0.25">
      <c r="A154" s="72" t="s">
        <v>326</v>
      </c>
      <c r="B154" s="72" t="s">
        <v>327</v>
      </c>
      <c r="C154" s="71"/>
      <c r="D154" s="76">
        <v>431959.49</v>
      </c>
      <c r="E154" s="11">
        <v>0</v>
      </c>
      <c r="F154" s="11">
        <v>0</v>
      </c>
      <c r="G154" s="11">
        <v>0</v>
      </c>
      <c r="H154" s="76">
        <v>173421.5</v>
      </c>
      <c r="I154" s="76">
        <v>258537.99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11"/>
    </row>
    <row r="155" spans="1:17" s="75" customFormat="1" ht="30" x14ac:dyDescent="0.25">
      <c r="A155" s="72" t="s">
        <v>99</v>
      </c>
      <c r="B155" s="72" t="s">
        <v>100</v>
      </c>
      <c r="C155" s="71">
        <f t="shared" ref="C155" si="36">+C156</f>
        <v>800000</v>
      </c>
      <c r="D155" s="11">
        <f>+D156+D157</f>
        <v>718217.08</v>
      </c>
      <c r="E155" s="11">
        <f>SUM(E156:E157)</f>
        <v>0</v>
      </c>
      <c r="F155" s="11">
        <f t="shared" ref="F155:J155" si="37">SUM(F156:F157)</f>
        <v>0</v>
      </c>
      <c r="G155" s="11">
        <f t="shared" si="37"/>
        <v>0</v>
      </c>
      <c r="H155" s="11">
        <f t="shared" si="37"/>
        <v>0</v>
      </c>
      <c r="I155" s="11">
        <f t="shared" si="37"/>
        <v>0</v>
      </c>
      <c r="J155" s="11">
        <f t="shared" si="37"/>
        <v>50224.990000000005</v>
      </c>
      <c r="K155" s="75">
        <v>0</v>
      </c>
      <c r="L155" s="11">
        <f>SUM(L156:L157)</f>
        <v>139657.01</v>
      </c>
      <c r="M155" s="11">
        <v>0</v>
      </c>
      <c r="N155" s="11"/>
      <c r="O155" s="11"/>
      <c r="P155" s="11"/>
      <c r="Q155" s="24">
        <f>SUM(E155:P155)</f>
        <v>189882</v>
      </c>
    </row>
    <row r="156" spans="1:17" s="75" customFormat="1" x14ac:dyDescent="0.25">
      <c r="A156" s="72" t="s">
        <v>101</v>
      </c>
      <c r="B156" s="72" t="s">
        <v>102</v>
      </c>
      <c r="C156" s="71">
        <v>800000</v>
      </c>
      <c r="D156" s="76">
        <v>704840.07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38499.980000000003</v>
      </c>
      <c r="K156" s="75">
        <v>0</v>
      </c>
      <c r="L156" s="11">
        <v>138005.01</v>
      </c>
      <c r="M156" s="11">
        <v>41472</v>
      </c>
      <c r="N156" s="11"/>
      <c r="O156" s="11"/>
      <c r="P156" s="11"/>
      <c r="Q156" s="24">
        <f>SUM(E156:P156)</f>
        <v>217976.99000000002</v>
      </c>
    </row>
    <row r="157" spans="1:17" s="75" customFormat="1" x14ac:dyDescent="0.25">
      <c r="A157" s="72" t="s">
        <v>328</v>
      </c>
      <c r="B157" s="72" t="s">
        <v>329</v>
      </c>
      <c r="C157" s="71">
        <v>0</v>
      </c>
      <c r="D157" s="76">
        <v>13377.01</v>
      </c>
      <c r="E157" s="11"/>
      <c r="F157" s="11"/>
      <c r="G157" s="11"/>
      <c r="H157" s="11">
        <v>0</v>
      </c>
      <c r="I157" s="11">
        <v>0</v>
      </c>
      <c r="J157" s="11">
        <v>11725.01</v>
      </c>
      <c r="L157" s="11">
        <v>1652</v>
      </c>
      <c r="M157" s="11">
        <v>0</v>
      </c>
      <c r="N157" s="11"/>
      <c r="O157" s="11"/>
      <c r="P157" s="11"/>
      <c r="Q157" s="24"/>
    </row>
    <row r="158" spans="1:17" s="75" customFormat="1" ht="30" x14ac:dyDescent="0.25">
      <c r="A158" s="72" t="s">
        <v>162</v>
      </c>
      <c r="B158" s="72" t="s">
        <v>168</v>
      </c>
      <c r="C158" s="71">
        <v>0</v>
      </c>
      <c r="D158" s="11">
        <v>0</v>
      </c>
      <c r="E158" s="11">
        <f>SUM(E159)</f>
        <v>0</v>
      </c>
      <c r="F158" s="11">
        <f t="shared" ref="F158:K158" si="38">SUM(F159)</f>
        <v>0</v>
      </c>
      <c r="G158" s="11">
        <f t="shared" si="38"/>
        <v>0</v>
      </c>
      <c r="H158" s="11">
        <f t="shared" si="38"/>
        <v>0</v>
      </c>
      <c r="I158" s="11">
        <f t="shared" si="38"/>
        <v>0</v>
      </c>
      <c r="J158" s="11">
        <f t="shared" si="38"/>
        <v>0</v>
      </c>
      <c r="K158" s="11">
        <f t="shared" si="38"/>
        <v>0</v>
      </c>
      <c r="L158" s="11">
        <v>0</v>
      </c>
      <c r="M158" s="11">
        <v>0</v>
      </c>
      <c r="N158" s="11"/>
      <c r="O158" s="11"/>
      <c r="P158" s="11"/>
      <c r="Q158" s="11">
        <f t="shared" ref="Q158:Q177" si="39">SUM(E158:P158)</f>
        <v>0</v>
      </c>
    </row>
    <row r="159" spans="1:17" s="75" customFormat="1" x14ac:dyDescent="0.25">
      <c r="A159" s="72" t="s">
        <v>330</v>
      </c>
      <c r="B159" s="72" t="s">
        <v>331</v>
      </c>
      <c r="C159" s="71"/>
      <c r="D159" s="11">
        <v>0</v>
      </c>
      <c r="E159" s="11"/>
      <c r="F159" s="11"/>
      <c r="G159" s="11"/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/>
      <c r="O159" s="11"/>
      <c r="P159" s="11"/>
      <c r="Q159" s="11"/>
    </row>
    <row r="160" spans="1:17" s="75" customFormat="1" x14ac:dyDescent="0.25">
      <c r="A160" s="72" t="s">
        <v>163</v>
      </c>
      <c r="B160" s="72" t="s">
        <v>169</v>
      </c>
      <c r="C160" s="71">
        <v>0</v>
      </c>
      <c r="D160" s="11">
        <f>D161+D162+D163+D165</f>
        <v>1670000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f>L162</f>
        <v>1165000.08</v>
      </c>
      <c r="M160" s="11">
        <f>M161+M162</f>
        <v>175608.35</v>
      </c>
      <c r="N160" s="11"/>
      <c r="O160" s="11"/>
      <c r="P160" s="11"/>
      <c r="Q160" s="11">
        <f>SUM(E160:P160)</f>
        <v>1340608.4300000002</v>
      </c>
    </row>
    <row r="161" spans="1:17" s="75" customFormat="1" x14ac:dyDescent="0.25">
      <c r="A161" s="72" t="s">
        <v>332</v>
      </c>
      <c r="B161" s="72" t="s">
        <v>333</v>
      </c>
      <c r="C161" s="71">
        <v>0</v>
      </c>
      <c r="D161" s="76">
        <v>1535000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/>
      <c r="M161" s="11">
        <v>163808.35</v>
      </c>
      <c r="N161" s="11"/>
      <c r="O161" s="11"/>
      <c r="P161" s="11"/>
      <c r="Q161" s="11"/>
    </row>
    <row r="162" spans="1:17" s="75" customFormat="1" x14ac:dyDescent="0.25">
      <c r="A162" s="72" t="s">
        <v>334</v>
      </c>
      <c r="B162" s="72" t="s">
        <v>335</v>
      </c>
      <c r="C162" s="71">
        <v>0</v>
      </c>
      <c r="D162" s="76">
        <v>10000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/>
      <c r="K162" s="11"/>
      <c r="L162" s="11">
        <v>1165000.08</v>
      </c>
      <c r="M162" s="11">
        <v>11800</v>
      </c>
      <c r="N162" s="11"/>
      <c r="O162" s="11"/>
      <c r="P162" s="11"/>
      <c r="Q162" s="11"/>
    </row>
    <row r="163" spans="1:17" s="75" customFormat="1" ht="30" x14ac:dyDescent="0.25">
      <c r="A163" s="72" t="s">
        <v>336</v>
      </c>
      <c r="B163" s="72" t="s">
        <v>337</v>
      </c>
      <c r="C163" s="71">
        <v>0</v>
      </c>
      <c r="D163" s="76">
        <v>100000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si="39"/>
        <v>0</v>
      </c>
    </row>
    <row r="164" spans="1:17" s="75" customFormat="1" x14ac:dyDescent="0.25">
      <c r="A164" s="72" t="s">
        <v>338</v>
      </c>
      <c r="B164" s="72" t="s">
        <v>339</v>
      </c>
      <c r="C164" s="71"/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39"/>
        <v>0</v>
      </c>
    </row>
    <row r="165" spans="1:17" s="75" customFormat="1" x14ac:dyDescent="0.25">
      <c r="A165" s="72" t="s">
        <v>354</v>
      </c>
      <c r="B165" s="72" t="s">
        <v>355</v>
      </c>
      <c r="C165" s="71"/>
      <c r="D165" s="76">
        <v>25000</v>
      </c>
      <c r="E165" s="11"/>
      <c r="F165" s="11"/>
      <c r="G165" s="11"/>
      <c r="H165" s="11"/>
      <c r="I165" s="11"/>
      <c r="J165" s="11"/>
      <c r="K165" s="11"/>
      <c r="L165" s="11"/>
      <c r="M165" s="11">
        <v>0</v>
      </c>
      <c r="N165" s="11"/>
      <c r="O165" s="11"/>
      <c r="P165" s="11"/>
      <c r="Q165" s="11">
        <f t="shared" si="39"/>
        <v>0</v>
      </c>
    </row>
    <row r="166" spans="1:17" s="75" customFormat="1" x14ac:dyDescent="0.25">
      <c r="A166" s="72" t="s">
        <v>164</v>
      </c>
      <c r="B166" s="72" t="s">
        <v>170</v>
      </c>
      <c r="C166" s="71">
        <v>0</v>
      </c>
      <c r="D166" s="11">
        <f>D167</f>
        <v>365000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/>
      <c r="O166" s="11"/>
      <c r="P166" s="11"/>
      <c r="Q166" s="11">
        <f t="shared" si="39"/>
        <v>0</v>
      </c>
    </row>
    <row r="167" spans="1:17" s="75" customFormat="1" x14ac:dyDescent="0.25">
      <c r="A167" s="72" t="s">
        <v>356</v>
      </c>
      <c r="B167" s="72" t="s">
        <v>357</v>
      </c>
      <c r="C167" s="71"/>
      <c r="D167" s="76">
        <v>365000</v>
      </c>
      <c r="E167" s="11"/>
      <c r="F167" s="11"/>
      <c r="G167" s="11"/>
      <c r="H167" s="11"/>
      <c r="I167" s="11"/>
      <c r="J167" s="11"/>
      <c r="K167" s="11"/>
      <c r="L167" s="11"/>
      <c r="M167" s="11">
        <v>0</v>
      </c>
      <c r="N167" s="11"/>
      <c r="O167" s="11"/>
      <c r="P167" s="11"/>
      <c r="Q167" s="11">
        <f t="shared" si="39"/>
        <v>0</v>
      </c>
    </row>
    <row r="168" spans="1:17" s="75" customFormat="1" x14ac:dyDescent="0.25">
      <c r="A168" s="72" t="s">
        <v>165</v>
      </c>
      <c r="B168" s="72" t="s">
        <v>171</v>
      </c>
      <c r="C168" s="7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/>
      <c r="O168" s="11"/>
      <c r="P168" s="11"/>
      <c r="Q168" s="11">
        <f t="shared" si="39"/>
        <v>0</v>
      </c>
    </row>
    <row r="169" spans="1:17" s="75" customFormat="1" x14ac:dyDescent="0.25">
      <c r="A169" s="72" t="s">
        <v>166</v>
      </c>
      <c r="B169" s="72" t="s">
        <v>172</v>
      </c>
      <c r="C169" s="71">
        <v>0</v>
      </c>
      <c r="D169" s="11">
        <f>D170</f>
        <v>1500000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/>
      <c r="O169" s="11"/>
      <c r="P169" s="11"/>
      <c r="Q169" s="11">
        <f t="shared" si="39"/>
        <v>0</v>
      </c>
    </row>
    <row r="170" spans="1:17" s="75" customFormat="1" x14ac:dyDescent="0.25">
      <c r="A170" s="72" t="s">
        <v>340</v>
      </c>
      <c r="B170" s="72" t="s">
        <v>341</v>
      </c>
      <c r="C170" s="71"/>
      <c r="D170" s="76">
        <v>1500000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426956</v>
      </c>
      <c r="N170" s="11"/>
      <c r="O170" s="11"/>
      <c r="P170" s="11"/>
      <c r="Q170" s="11">
        <f t="shared" si="39"/>
        <v>426956</v>
      </c>
    </row>
    <row r="171" spans="1:17" s="75" customFormat="1" ht="30" x14ac:dyDescent="0.25">
      <c r="A171" s="72" t="s">
        <v>167</v>
      </c>
      <c r="B171" s="72" t="s">
        <v>173</v>
      </c>
      <c r="C171" s="7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/>
      <c r="O171" s="11"/>
      <c r="P171" s="11"/>
      <c r="Q171" s="11">
        <f t="shared" si="39"/>
        <v>0</v>
      </c>
    </row>
    <row r="172" spans="1:17" s="22" customFormat="1" x14ac:dyDescent="0.2">
      <c r="A172" s="33">
        <v>2.7</v>
      </c>
      <c r="B172" s="34" t="s">
        <v>174</v>
      </c>
      <c r="C172" s="35">
        <f>SUM(C173:C177)</f>
        <v>0</v>
      </c>
      <c r="D172" s="35">
        <f>D173</f>
        <v>350000</v>
      </c>
      <c r="E172" s="35">
        <f>SUM(E173:E177)</f>
        <v>0</v>
      </c>
      <c r="F172" s="35">
        <f t="shared" ref="F172:P172" si="40">SUM(F173:F177)</f>
        <v>0</v>
      </c>
      <c r="G172" s="35">
        <f t="shared" si="40"/>
        <v>0</v>
      </c>
      <c r="H172" s="35">
        <f t="shared" si="40"/>
        <v>0</v>
      </c>
      <c r="I172" s="35">
        <f t="shared" si="40"/>
        <v>0</v>
      </c>
      <c r="J172" s="35">
        <f t="shared" si="40"/>
        <v>0</v>
      </c>
      <c r="K172" s="35">
        <f t="shared" si="40"/>
        <v>0</v>
      </c>
      <c r="L172" s="35">
        <f t="shared" si="40"/>
        <v>0</v>
      </c>
      <c r="M172" s="35">
        <f t="shared" si="40"/>
        <v>0</v>
      </c>
      <c r="N172" s="35">
        <f t="shared" si="40"/>
        <v>0</v>
      </c>
      <c r="O172" s="35">
        <f t="shared" si="40"/>
        <v>0</v>
      </c>
      <c r="P172" s="35">
        <f t="shared" si="40"/>
        <v>0</v>
      </c>
      <c r="Q172" s="35">
        <f>SUM(E172:P172)</f>
        <v>0</v>
      </c>
    </row>
    <row r="173" spans="1:17" s="75" customFormat="1" x14ac:dyDescent="0.2">
      <c r="A173" s="72" t="s">
        <v>176</v>
      </c>
      <c r="B173" s="72" t="s">
        <v>175</v>
      </c>
      <c r="C173" s="41">
        <v>0</v>
      </c>
      <c r="D173" s="41">
        <f>D174</f>
        <v>350000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/>
      <c r="O173" s="41"/>
      <c r="P173" s="41"/>
      <c r="Q173" s="41">
        <f>SUM(E173:P173)</f>
        <v>0</v>
      </c>
    </row>
    <row r="174" spans="1:17" s="75" customFormat="1" x14ac:dyDescent="0.2">
      <c r="A174" s="72" t="s">
        <v>342</v>
      </c>
      <c r="B174" s="72" t="s">
        <v>343</v>
      </c>
      <c r="C174" s="41">
        <v>0</v>
      </c>
      <c r="D174" s="76">
        <v>350000</v>
      </c>
      <c r="E174" s="41"/>
      <c r="F174" s="41"/>
      <c r="G174" s="41"/>
      <c r="H174" s="41"/>
      <c r="I174" s="41"/>
      <c r="J174" s="41"/>
      <c r="K174" s="41"/>
      <c r="L174" s="41"/>
      <c r="M174" s="41">
        <v>0</v>
      </c>
      <c r="N174" s="41"/>
      <c r="O174" s="41"/>
      <c r="P174" s="41"/>
      <c r="Q174" s="41"/>
    </row>
    <row r="175" spans="1:17" s="75" customFormat="1" x14ac:dyDescent="0.2">
      <c r="A175" s="72" t="s">
        <v>177</v>
      </c>
      <c r="B175" s="72" t="s">
        <v>180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/>
      <c r="O175" s="41"/>
      <c r="P175" s="41"/>
      <c r="Q175" s="41">
        <f t="shared" si="39"/>
        <v>0</v>
      </c>
    </row>
    <row r="176" spans="1:17" s="75" customFormat="1" x14ac:dyDescent="0.2">
      <c r="A176" s="72" t="s">
        <v>178</v>
      </c>
      <c r="B176" s="72" t="s">
        <v>181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/>
      <c r="O176" s="41"/>
      <c r="P176" s="41"/>
      <c r="Q176" s="41">
        <f t="shared" si="39"/>
        <v>0</v>
      </c>
    </row>
    <row r="177" spans="1:17" s="75" customFormat="1" ht="30" x14ac:dyDescent="0.2">
      <c r="A177" s="81" t="s">
        <v>179</v>
      </c>
      <c r="B177" s="81" t="s">
        <v>182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/>
      <c r="O177" s="41"/>
      <c r="P177" s="41"/>
      <c r="Q177" s="41">
        <f t="shared" si="39"/>
        <v>0</v>
      </c>
    </row>
    <row r="178" spans="1:17" s="22" customFormat="1" ht="30" x14ac:dyDescent="0.2">
      <c r="A178" s="33">
        <v>2.8</v>
      </c>
      <c r="B178" s="34" t="s">
        <v>183</v>
      </c>
      <c r="C178" s="35">
        <f>SUM(C179:C180)</f>
        <v>0</v>
      </c>
      <c r="D178" s="35">
        <f>SUM(D179:D180)</f>
        <v>0</v>
      </c>
      <c r="E178" s="35">
        <f t="shared" ref="E178:P178" si="41">SUM(E179:E180)</f>
        <v>0</v>
      </c>
      <c r="F178" s="35">
        <f t="shared" si="41"/>
        <v>0</v>
      </c>
      <c r="G178" s="35">
        <f t="shared" si="41"/>
        <v>0</v>
      </c>
      <c r="H178" s="35">
        <f t="shared" si="41"/>
        <v>0</v>
      </c>
      <c r="I178" s="35">
        <f t="shared" si="41"/>
        <v>0</v>
      </c>
      <c r="J178" s="35">
        <f t="shared" si="41"/>
        <v>0</v>
      </c>
      <c r="K178" s="35">
        <f t="shared" si="41"/>
        <v>0</v>
      </c>
      <c r="L178" s="35">
        <f t="shared" si="41"/>
        <v>0</v>
      </c>
      <c r="M178" s="35">
        <f t="shared" si="41"/>
        <v>0</v>
      </c>
      <c r="N178" s="35">
        <f t="shared" si="41"/>
        <v>0</v>
      </c>
      <c r="O178" s="35">
        <f t="shared" si="41"/>
        <v>0</v>
      </c>
      <c r="P178" s="35">
        <f t="shared" si="41"/>
        <v>0</v>
      </c>
      <c r="Q178" s="35">
        <f>SUM(E178:P178)</f>
        <v>0</v>
      </c>
    </row>
    <row r="179" spans="1:17" s="25" customFormat="1" x14ac:dyDescent="0.2">
      <c r="A179" s="4" t="s">
        <v>188</v>
      </c>
      <c r="B179" s="4" t="s">
        <v>189</v>
      </c>
      <c r="C179" s="41">
        <v>0</v>
      </c>
      <c r="D179" s="41"/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f>SUM(E179:P179)</f>
        <v>0</v>
      </c>
    </row>
    <row r="180" spans="1:17" s="25" customFormat="1" ht="30" x14ac:dyDescent="0.2">
      <c r="A180" s="4" t="s">
        <v>190</v>
      </c>
      <c r="B180" s="4" t="s">
        <v>191</v>
      </c>
      <c r="C180" s="41">
        <v>0</v>
      </c>
      <c r="D180" s="41"/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f>SUM(E180:P180)</f>
        <v>0</v>
      </c>
    </row>
    <row r="181" spans="1:17" s="22" customFormat="1" x14ac:dyDescent="0.2">
      <c r="A181" s="33">
        <v>2.9</v>
      </c>
      <c r="B181" s="34" t="s">
        <v>187</v>
      </c>
      <c r="C181" s="35">
        <f>SUM(C182:C184)</f>
        <v>0</v>
      </c>
      <c r="D181" s="35"/>
      <c r="E181" s="35">
        <f t="shared" ref="E181:Q181" si="42">SUM(E182:E184)</f>
        <v>0</v>
      </c>
      <c r="F181" s="35">
        <f t="shared" ref="F181:P181" si="43">SUM(F182:F184)</f>
        <v>0</v>
      </c>
      <c r="G181" s="35">
        <f t="shared" si="43"/>
        <v>0</v>
      </c>
      <c r="H181" s="35">
        <f t="shared" si="43"/>
        <v>0</v>
      </c>
      <c r="I181" s="35">
        <f t="shared" si="43"/>
        <v>0</v>
      </c>
      <c r="J181" s="35">
        <f t="shared" si="43"/>
        <v>0</v>
      </c>
      <c r="K181" s="35">
        <f t="shared" si="43"/>
        <v>0</v>
      </c>
      <c r="L181" s="35">
        <f t="shared" si="43"/>
        <v>0</v>
      </c>
      <c r="M181" s="35">
        <f t="shared" si="43"/>
        <v>0</v>
      </c>
      <c r="N181" s="35">
        <f t="shared" si="43"/>
        <v>0</v>
      </c>
      <c r="O181" s="35">
        <f t="shared" si="43"/>
        <v>0</v>
      </c>
      <c r="P181" s="35">
        <f t="shared" si="43"/>
        <v>0</v>
      </c>
      <c r="Q181" s="35">
        <f t="shared" si="42"/>
        <v>0</v>
      </c>
    </row>
    <row r="182" spans="1:17" s="25" customFormat="1" x14ac:dyDescent="0.2">
      <c r="A182" s="4" t="s">
        <v>184</v>
      </c>
      <c r="B182" s="4" t="s">
        <v>192</v>
      </c>
      <c r="C182" s="41">
        <v>0</v>
      </c>
      <c r="D182" s="41"/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/>
      <c r="O182" s="41"/>
      <c r="P182" s="41"/>
      <c r="Q182" s="41">
        <f>SUM(E182:P182)</f>
        <v>0</v>
      </c>
    </row>
    <row r="183" spans="1:17" s="25" customFormat="1" x14ac:dyDescent="0.2">
      <c r="A183" s="4" t="s">
        <v>185</v>
      </c>
      <c r="B183" s="4" t="s">
        <v>193</v>
      </c>
      <c r="C183" s="41">
        <v>0</v>
      </c>
      <c r="D183" s="41"/>
      <c r="E183" s="41">
        <v>0</v>
      </c>
      <c r="F183" s="41">
        <v>0</v>
      </c>
      <c r="G183" s="41">
        <v>0</v>
      </c>
      <c r="H183" s="41"/>
      <c r="I183" s="41"/>
      <c r="J183" s="41"/>
      <c r="K183" s="41"/>
      <c r="L183" s="41"/>
      <c r="M183" s="41"/>
      <c r="N183" s="41"/>
      <c r="O183" s="41"/>
      <c r="P183" s="41"/>
      <c r="Q183" s="41">
        <f>SUM(E183:P183)</f>
        <v>0</v>
      </c>
    </row>
    <row r="184" spans="1:17" s="25" customFormat="1" ht="30" x14ac:dyDescent="0.25">
      <c r="A184" s="4" t="s">
        <v>186</v>
      </c>
      <c r="B184" s="4" t="s">
        <v>194</v>
      </c>
      <c r="C184" s="49"/>
      <c r="D184" s="41"/>
      <c r="E184" s="41">
        <v>0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/>
      <c r="O184" s="41"/>
      <c r="P184" s="41"/>
      <c r="Q184" s="41">
        <f>SUM(E184:P184)</f>
        <v>0</v>
      </c>
    </row>
    <row r="185" spans="1:17" s="25" customFormat="1" x14ac:dyDescent="0.2">
      <c r="A185" s="4"/>
      <c r="B185" s="4"/>
      <c r="C185" s="41"/>
      <c r="D185" s="41"/>
      <c r="E185" s="41"/>
      <c r="F185" s="41"/>
      <c r="G185" s="41"/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/>
      <c r="O185" s="41"/>
      <c r="P185" s="41"/>
      <c r="Q185" s="24"/>
    </row>
    <row r="186" spans="1:17" s="25" customFormat="1" x14ac:dyDescent="0.2">
      <c r="A186" s="4"/>
      <c r="B186" s="4"/>
      <c r="C186" s="41"/>
      <c r="D186" s="41"/>
      <c r="E186" s="41"/>
      <c r="F186" s="41"/>
      <c r="G186" s="41"/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/>
      <c r="O186" s="41"/>
      <c r="P186" s="41"/>
      <c r="Q186" s="24"/>
    </row>
    <row r="187" spans="1:17" s="22" customFormat="1" x14ac:dyDescent="0.2">
      <c r="A187" s="12">
        <v>4</v>
      </c>
      <c r="B187" s="13" t="s">
        <v>201</v>
      </c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37"/>
    </row>
    <row r="188" spans="1:17" s="22" customFormat="1" x14ac:dyDescent="0.2">
      <c r="A188" s="33">
        <v>4.0999999999999996</v>
      </c>
      <c r="B188" s="34" t="s">
        <v>200</v>
      </c>
      <c r="C188" s="35">
        <f>SUM(C189:C190)</f>
        <v>0</v>
      </c>
      <c r="D188" s="35"/>
      <c r="E188" s="35">
        <f t="shared" ref="E188:Q188" si="44">SUM(E189:E190)</f>
        <v>0</v>
      </c>
      <c r="F188" s="35">
        <f t="shared" ref="F188:P188" si="45">SUM(F189:F190)</f>
        <v>0</v>
      </c>
      <c r="G188" s="35">
        <f t="shared" si="45"/>
        <v>0</v>
      </c>
      <c r="H188" s="35">
        <f t="shared" si="45"/>
        <v>0</v>
      </c>
      <c r="I188" s="35">
        <f t="shared" si="45"/>
        <v>0</v>
      </c>
      <c r="J188" s="35">
        <f t="shared" si="45"/>
        <v>0</v>
      </c>
      <c r="K188" s="35">
        <f t="shared" si="45"/>
        <v>0</v>
      </c>
      <c r="L188" s="35">
        <f t="shared" si="45"/>
        <v>0</v>
      </c>
      <c r="M188" s="35">
        <f t="shared" si="45"/>
        <v>0</v>
      </c>
      <c r="N188" s="35">
        <f t="shared" si="45"/>
        <v>0</v>
      </c>
      <c r="O188" s="35">
        <f t="shared" si="45"/>
        <v>0</v>
      </c>
      <c r="P188" s="35">
        <f t="shared" si="45"/>
        <v>0</v>
      </c>
      <c r="Q188" s="35">
        <f t="shared" si="44"/>
        <v>0</v>
      </c>
    </row>
    <row r="189" spans="1:17" s="25" customFormat="1" ht="30" x14ac:dyDescent="0.2">
      <c r="A189" s="4" t="s">
        <v>197</v>
      </c>
      <c r="B189" s="4" t="s">
        <v>196</v>
      </c>
      <c r="C189" s="41">
        <v>0</v>
      </c>
      <c r="D189" s="41"/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/>
      <c r="N189" s="41"/>
      <c r="O189" s="41"/>
      <c r="P189" s="41"/>
      <c r="Q189" s="41">
        <f t="shared" ref="Q189:Q196" si="46">SUM(E189:J189)</f>
        <v>0</v>
      </c>
    </row>
    <row r="190" spans="1:17" s="25" customFormat="1" ht="30" x14ac:dyDescent="0.2">
      <c r="A190" s="4" t="s">
        <v>195</v>
      </c>
      <c r="B190" s="4" t="s">
        <v>198</v>
      </c>
      <c r="C190" s="41">
        <v>0</v>
      </c>
      <c r="D190" s="41"/>
      <c r="E190" s="41">
        <v>0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/>
      <c r="N190" s="41"/>
      <c r="O190" s="41"/>
      <c r="P190" s="41"/>
      <c r="Q190" s="41">
        <f t="shared" si="46"/>
        <v>0</v>
      </c>
    </row>
    <row r="191" spans="1:17" s="22" customFormat="1" x14ac:dyDescent="0.2">
      <c r="A191" s="33">
        <v>4.2</v>
      </c>
      <c r="B191" s="34" t="s">
        <v>199</v>
      </c>
      <c r="C191" s="35">
        <f>SUM(C192:C193)</f>
        <v>0</v>
      </c>
      <c r="D191" s="35"/>
      <c r="E191" s="35">
        <f t="shared" ref="E191:M191" si="47">SUM(E192:E193)</f>
        <v>0</v>
      </c>
      <c r="F191" s="35">
        <f t="shared" si="47"/>
        <v>0</v>
      </c>
      <c r="G191" s="35">
        <f t="shared" si="47"/>
        <v>0</v>
      </c>
      <c r="H191" s="35">
        <f t="shared" si="47"/>
        <v>0</v>
      </c>
      <c r="I191" s="35">
        <f t="shared" si="47"/>
        <v>0</v>
      </c>
      <c r="J191" s="35">
        <f t="shared" si="47"/>
        <v>0</v>
      </c>
      <c r="K191" s="35">
        <f t="shared" si="47"/>
        <v>0</v>
      </c>
      <c r="L191" s="35">
        <f t="shared" si="47"/>
        <v>0</v>
      </c>
      <c r="M191" s="35">
        <f t="shared" si="47"/>
        <v>0</v>
      </c>
      <c r="N191" s="35"/>
      <c r="O191" s="35"/>
      <c r="P191" s="35"/>
      <c r="Q191" s="35">
        <f>SUM(Q192:Q193)</f>
        <v>0</v>
      </c>
    </row>
    <row r="192" spans="1:17" s="25" customFormat="1" x14ac:dyDescent="0.2">
      <c r="A192" s="4" t="s">
        <v>206</v>
      </c>
      <c r="B192" s="4" t="s">
        <v>205</v>
      </c>
      <c r="C192" s="41">
        <v>0</v>
      </c>
      <c r="D192" s="41"/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/>
      <c r="N192" s="41"/>
      <c r="O192" s="41"/>
      <c r="P192" s="41"/>
      <c r="Q192" s="41">
        <f t="shared" si="46"/>
        <v>0</v>
      </c>
    </row>
    <row r="193" spans="1:17" s="25" customFormat="1" x14ac:dyDescent="0.2">
      <c r="A193" s="4" t="s">
        <v>208</v>
      </c>
      <c r="B193" s="4" t="s">
        <v>207</v>
      </c>
      <c r="C193" s="41">
        <v>0</v>
      </c>
      <c r="D193" s="41"/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/>
      <c r="N193" s="41"/>
      <c r="O193" s="41"/>
      <c r="P193" s="41"/>
      <c r="Q193" s="41">
        <f t="shared" si="46"/>
        <v>0</v>
      </c>
    </row>
    <row r="194" spans="1:17" s="22" customFormat="1" x14ac:dyDescent="0.2">
      <c r="A194" s="33">
        <v>4.3</v>
      </c>
      <c r="B194" s="34" t="s">
        <v>202</v>
      </c>
      <c r="C194" s="35">
        <f>SUM(C195)</f>
        <v>0</v>
      </c>
      <c r="D194" s="35"/>
      <c r="E194" s="35">
        <f t="shared" ref="E194:L194" si="48">SUM(E195)</f>
        <v>0</v>
      </c>
      <c r="F194" s="35">
        <v>0</v>
      </c>
      <c r="G194" s="35">
        <v>0</v>
      </c>
      <c r="H194" s="35">
        <f t="shared" si="48"/>
        <v>0</v>
      </c>
      <c r="I194" s="35">
        <f t="shared" si="48"/>
        <v>0</v>
      </c>
      <c r="J194" s="35">
        <f t="shared" si="48"/>
        <v>0</v>
      </c>
      <c r="K194" s="35">
        <f t="shared" si="48"/>
        <v>0</v>
      </c>
      <c r="L194" s="35">
        <f t="shared" si="48"/>
        <v>0</v>
      </c>
      <c r="M194" s="35"/>
      <c r="N194" s="35"/>
      <c r="O194" s="35"/>
      <c r="P194" s="35"/>
      <c r="Q194" s="35">
        <f>SUM(Q195)</f>
        <v>0</v>
      </c>
    </row>
    <row r="195" spans="1:17" s="25" customFormat="1" x14ac:dyDescent="0.2">
      <c r="A195" s="4" t="s">
        <v>204</v>
      </c>
      <c r="B195" s="4" t="s">
        <v>203</v>
      </c>
      <c r="C195" s="41">
        <v>0</v>
      </c>
      <c r="D195" s="41"/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/>
      <c r="N195" s="41"/>
      <c r="O195" s="41"/>
      <c r="P195" s="41"/>
      <c r="Q195" s="41">
        <f t="shared" si="46"/>
        <v>0</v>
      </c>
    </row>
    <row r="196" spans="1:17" s="26" customFormat="1" x14ac:dyDescent="0.2">
      <c r="A196" s="62" t="s">
        <v>211</v>
      </c>
      <c r="B196" s="62"/>
      <c r="C196" s="42">
        <f>+C188+C191+C194</f>
        <v>0</v>
      </c>
      <c r="D196" s="42"/>
      <c r="E196" s="42">
        <f t="shared" ref="E196:G196" si="49">+E188+E191+E194</f>
        <v>0</v>
      </c>
      <c r="F196" s="42">
        <f t="shared" si="49"/>
        <v>0</v>
      </c>
      <c r="G196" s="42">
        <f t="shared" si="49"/>
        <v>0</v>
      </c>
      <c r="H196" s="42">
        <f>+H188+H191+H194</f>
        <v>0</v>
      </c>
      <c r="I196" s="42">
        <v>0</v>
      </c>
      <c r="J196" s="42">
        <v>0</v>
      </c>
      <c r="K196" s="42">
        <v>0</v>
      </c>
      <c r="L196" s="42">
        <v>0</v>
      </c>
      <c r="M196" s="42"/>
      <c r="N196" s="42"/>
      <c r="O196" s="42"/>
      <c r="P196" s="42"/>
      <c r="Q196" s="42">
        <f t="shared" si="46"/>
        <v>0</v>
      </c>
    </row>
    <row r="197" spans="1:17" s="25" customFormat="1" x14ac:dyDescent="0.2">
      <c r="A197" s="4"/>
      <c r="B197" s="4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24"/>
    </row>
    <row r="198" spans="1:17" s="22" customFormat="1" ht="15.75" thickBot="1" x14ac:dyDescent="0.25">
      <c r="A198" s="63" t="s">
        <v>212</v>
      </c>
      <c r="B198" s="63"/>
      <c r="C198" s="17">
        <f t="shared" ref="C198:Q198" si="50">+C15+C196</f>
        <v>21215522200</v>
      </c>
      <c r="D198" s="17">
        <f t="shared" si="50"/>
        <v>21286111345.080002</v>
      </c>
      <c r="E198" s="17">
        <f t="shared" si="50"/>
        <v>1625088318.04</v>
      </c>
      <c r="F198" s="17">
        <f t="shared" si="50"/>
        <v>1656740177.28</v>
      </c>
      <c r="G198" s="17">
        <f t="shared" si="50"/>
        <v>1656881870.8899999</v>
      </c>
      <c r="H198" s="17">
        <f t="shared" si="50"/>
        <v>1672360909.1900003</v>
      </c>
      <c r="I198" s="17">
        <f t="shared" si="50"/>
        <v>1659116969.3</v>
      </c>
      <c r="J198" s="17">
        <f t="shared" si="50"/>
        <v>1662655936.1500001</v>
      </c>
      <c r="K198" s="17">
        <f t="shared" si="50"/>
        <v>1653196546.6799998</v>
      </c>
      <c r="L198" s="17">
        <f t="shared" si="50"/>
        <v>1652990891.3899999</v>
      </c>
      <c r="M198" s="17">
        <f t="shared" si="50"/>
        <v>1828777522.6400001</v>
      </c>
      <c r="N198" s="17">
        <f t="shared" si="50"/>
        <v>0</v>
      </c>
      <c r="O198" s="17">
        <f t="shared" si="50"/>
        <v>0</v>
      </c>
      <c r="P198" s="17">
        <f t="shared" si="50"/>
        <v>0</v>
      </c>
      <c r="Q198" s="17">
        <f t="shared" si="50"/>
        <v>15067809141.560001</v>
      </c>
    </row>
    <row r="199" spans="1:17" ht="15.75" thickTop="1" x14ac:dyDescent="0.2">
      <c r="A199" s="19" t="s">
        <v>93</v>
      </c>
    </row>
    <row r="201" spans="1:17" x14ac:dyDescent="0.25">
      <c r="A201" s="18" t="s">
        <v>80</v>
      </c>
    </row>
    <row r="202" spans="1:17" x14ac:dyDescent="0.25">
      <c r="A202" s="54" t="s">
        <v>81</v>
      </c>
    </row>
    <row r="203" spans="1:17" ht="24.75" customHeight="1" x14ac:dyDescent="0.25">
      <c r="A203" s="61" t="s">
        <v>82</v>
      </c>
      <c r="B203" s="61"/>
    </row>
    <row r="204" spans="1:17" x14ac:dyDescent="0.25">
      <c r="A204" s="54" t="s">
        <v>83</v>
      </c>
      <c r="E204" s="8">
        <f>D198-21286111345.08</f>
        <v>0</v>
      </c>
    </row>
    <row r="205" spans="1:17" x14ac:dyDescent="0.25">
      <c r="A205" s="54" t="s">
        <v>84</v>
      </c>
    </row>
    <row r="206" spans="1:17" x14ac:dyDescent="0.25">
      <c r="A206" s="54" t="s">
        <v>85</v>
      </c>
    </row>
    <row r="207" spans="1:17" x14ac:dyDescent="0.25">
      <c r="A207" s="54" t="s">
        <v>86</v>
      </c>
    </row>
    <row r="208" spans="1:17" x14ac:dyDescent="0.25">
      <c r="A208" s="54"/>
    </row>
    <row r="209" spans="1:17" x14ac:dyDescent="0.25">
      <c r="A209" s="54"/>
    </row>
    <row r="210" spans="1:17" x14ac:dyDescent="0.25">
      <c r="A210" s="54"/>
    </row>
    <row r="212" spans="1:17" x14ac:dyDescent="0.2">
      <c r="B212" s="45"/>
      <c r="E212" s="48"/>
      <c r="F212" s="48"/>
      <c r="H212" s="6"/>
      <c r="I212" s="6"/>
      <c r="J212" s="6"/>
      <c r="K212" s="6"/>
      <c r="L212" s="6"/>
      <c r="M212" s="6"/>
      <c r="N212" s="6"/>
      <c r="O212" s="6"/>
      <c r="P212" s="6"/>
      <c r="Q212" s="6"/>
    </row>
    <row r="213" spans="1:17" s="3" customFormat="1" x14ac:dyDescent="0.2">
      <c r="A213" s="20"/>
      <c r="B213" s="38" t="s">
        <v>213</v>
      </c>
      <c r="C213" s="43"/>
      <c r="D213" s="21"/>
      <c r="E213" s="64" t="s">
        <v>214</v>
      </c>
      <c r="F213" s="64"/>
      <c r="G213" s="8"/>
      <c r="H213" s="43"/>
      <c r="I213" s="43"/>
      <c r="J213" s="43"/>
      <c r="K213" s="43"/>
      <c r="L213" s="43"/>
      <c r="M213" s="43"/>
      <c r="N213" s="43"/>
      <c r="O213" s="43"/>
      <c r="P213" s="43"/>
      <c r="Q213" s="43"/>
    </row>
    <row r="214" spans="1:17" x14ac:dyDescent="0.2">
      <c r="B214" s="39" t="s">
        <v>215</v>
      </c>
      <c r="E214" s="65" t="s">
        <v>216</v>
      </c>
      <c r="F214" s="65"/>
      <c r="H214" s="6"/>
      <c r="I214" s="6"/>
      <c r="J214" s="6"/>
      <c r="K214" s="6"/>
      <c r="L214" s="6"/>
      <c r="M214" s="6"/>
      <c r="N214" s="6"/>
      <c r="O214" s="6"/>
      <c r="P214" s="6"/>
      <c r="Q214" s="6"/>
    </row>
    <row r="215" spans="1:17" x14ac:dyDescent="0.2">
      <c r="B215" s="44"/>
    </row>
    <row r="224" spans="1:17" x14ac:dyDescent="0.2">
      <c r="D224" s="51"/>
      <c r="F224" s="52"/>
    </row>
    <row r="229" spans="5:6" x14ac:dyDescent="0.2">
      <c r="E229" s="51"/>
      <c r="F229" s="50"/>
    </row>
  </sheetData>
  <mergeCells count="10">
    <mergeCell ref="A9:Q9"/>
    <mergeCell ref="A10:Q10"/>
    <mergeCell ref="A11:Q11"/>
    <mergeCell ref="A14:B14"/>
    <mergeCell ref="A15:B15"/>
    <mergeCell ref="A203:B203"/>
    <mergeCell ref="A196:B196"/>
    <mergeCell ref="A198:B198"/>
    <mergeCell ref="E213:F213"/>
    <mergeCell ref="E214:F214"/>
  </mergeCells>
  <phoneticPr fontId="11" type="noConversion"/>
  <printOptions horizontalCentered="1"/>
  <pageMargins left="0.25" right="0.25" top="0.75" bottom="0.75" header="0.3" footer="0.3"/>
  <pageSetup paperSize="5" scale="59" fitToHeight="0" orientation="landscape" r:id="rId1"/>
  <headerFooter>
    <oddFooter>&amp;C&amp;P</oddFooter>
  </headerFooter>
  <rowBreaks count="5" manualBreakCount="5">
    <brk id="49" max="16" man="1"/>
    <brk id="84" max="16" man="1"/>
    <brk id="127" max="16" man="1"/>
    <brk id="160" max="16" man="1"/>
    <brk id="197" max="16" man="1"/>
  </rowBreaks>
  <ignoredErrors>
    <ignoredError sqref="Q28:Q53 Q161:Q206 Q19:Q21 Q133:Q159 Q23:Q26 Q55 Q57:Q74 Q77:Q98 Q100:Q106 Q108:Q13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2024-09-09T16:32:51Z</cp:lastPrinted>
  <dcterms:created xsi:type="dcterms:W3CDTF">2021-09-03T13:12:25Z</dcterms:created>
  <dcterms:modified xsi:type="dcterms:W3CDTF">2024-10-10T16:17:14Z</dcterms:modified>
</cp:coreProperties>
</file>